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Plan1" sheetId="1" r:id="rId1"/>
    <sheet name="Plan2" sheetId="2" r:id="rId2"/>
  </sheets>
  <calcPr calcId="145621"/>
</workbook>
</file>

<file path=xl/calcChain.xml><?xml version="1.0" encoding="utf-8"?>
<calcChain xmlns="http://schemas.openxmlformats.org/spreadsheetml/2006/main">
  <c r="F27" i="1" l="1"/>
  <c r="E28" i="1"/>
  <c r="E29" i="1"/>
  <c r="E30" i="1"/>
  <c r="E31" i="1"/>
  <c r="E32" i="1"/>
  <c r="E33" i="1"/>
  <c r="E34" i="1"/>
  <c r="E35" i="1"/>
  <c r="E36" i="1"/>
  <c r="E27" i="1"/>
  <c r="D28" i="1" l="1"/>
  <c r="D29" i="1"/>
  <c r="D30" i="1"/>
  <c r="D31" i="1"/>
  <c r="D32" i="1"/>
  <c r="D33" i="1"/>
  <c r="D34" i="1"/>
  <c r="D35" i="1"/>
  <c r="D36" i="1"/>
  <c r="D27" i="1"/>
  <c r="G27" i="1"/>
  <c r="G28" i="1" s="1"/>
  <c r="G29" i="1" s="1"/>
  <c r="G30" i="1" s="1"/>
  <c r="G31" i="1" s="1"/>
  <c r="G32" i="1" s="1"/>
  <c r="G33" i="1" s="1"/>
  <c r="G34" i="1" s="1"/>
  <c r="G35" i="1" s="1"/>
  <c r="G36" i="1" s="1"/>
  <c r="F28" i="1"/>
  <c r="F29" i="1"/>
  <c r="F30" i="1"/>
  <c r="F31" i="1"/>
  <c r="F32" i="1"/>
  <c r="F33" i="1"/>
  <c r="F34" i="1"/>
  <c r="F35" i="1"/>
  <c r="F36" i="1"/>
  <c r="O10" i="1"/>
  <c r="E14" i="1" s="1"/>
  <c r="G14" i="1" s="1"/>
  <c r="D13" i="1"/>
  <c r="D14" i="1"/>
  <c r="D15" i="1"/>
  <c r="D16" i="1"/>
  <c r="D17" i="1"/>
  <c r="D12" i="1"/>
  <c r="H27" i="1" l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F14" i="1"/>
  <c r="H14" i="1" s="1"/>
  <c r="E12" i="1"/>
  <c r="E16" i="1"/>
  <c r="E15" i="1"/>
  <c r="E13" i="1"/>
  <c r="E17" i="1"/>
  <c r="G17" i="1" l="1"/>
  <c r="F17" i="1"/>
  <c r="H17" i="1" s="1"/>
  <c r="G15" i="1"/>
  <c r="F15" i="1"/>
  <c r="H15" i="1" s="1"/>
  <c r="G12" i="1"/>
  <c r="F12" i="1"/>
  <c r="H12" i="1" s="1"/>
  <c r="G13" i="1"/>
  <c r="F13" i="1"/>
  <c r="H13" i="1" s="1"/>
  <c r="G16" i="1"/>
  <c r="F16" i="1"/>
  <c r="H16" i="1" s="1"/>
</calcChain>
</file>

<file path=xl/sharedStrings.xml><?xml version="1.0" encoding="utf-8"?>
<sst xmlns="http://schemas.openxmlformats.org/spreadsheetml/2006/main" count="45" uniqueCount="43">
  <si>
    <t>DADOS DO SISTEMA</t>
  </si>
  <si>
    <t>CÁLCULO DE PERDAS EM LINHAS DE TRANSMISSÃO</t>
  </si>
  <si>
    <t xml:space="preserve">Potência = </t>
  </si>
  <si>
    <t xml:space="preserve">Distância = </t>
  </si>
  <si>
    <t>km</t>
  </si>
  <si>
    <t xml:space="preserve">Seção do cabo = </t>
  </si>
  <si>
    <t>Tensão (kV)</t>
  </si>
  <si>
    <t>Corrente (A)</t>
  </si>
  <si>
    <t>Perdas Joule (kW)</t>
  </si>
  <si>
    <t>mm²</t>
  </si>
  <si>
    <t>U</t>
  </si>
  <si>
    <r>
      <t>I=P/(</t>
    </r>
    <r>
      <rPr>
        <sz val="10"/>
        <color theme="1"/>
        <rFont val="Symbol"/>
        <family val="1"/>
        <charset val="2"/>
      </rPr>
      <t>Ö</t>
    </r>
    <r>
      <rPr>
        <sz val="10"/>
        <color theme="1"/>
        <rFont val="Arial"/>
        <family val="2"/>
      </rPr>
      <t>3.U)</t>
    </r>
  </si>
  <si>
    <t>3RI² = R(P/U)²</t>
  </si>
  <si>
    <t>R=</t>
  </si>
  <si>
    <t>Ω.mm²/km</t>
  </si>
  <si>
    <t>Ω</t>
  </si>
  <si>
    <t>MW</t>
  </si>
  <si>
    <t>Perdas anuais</t>
  </si>
  <si>
    <t>(MWh)</t>
  </si>
  <si>
    <t>(%)</t>
  </si>
  <si>
    <t xml:space="preserve">Rendimento </t>
  </si>
  <si>
    <t xml:space="preserve">Perdas Joule </t>
  </si>
  <si>
    <t>(MW)</t>
  </si>
  <si>
    <t>Considerando:</t>
  </si>
  <si>
    <t>ρalum=</t>
  </si>
  <si>
    <t>Ano</t>
  </si>
  <si>
    <t>Perdas (MW)</t>
  </si>
  <si>
    <t>Perdas Anual      (MWh)</t>
  </si>
  <si>
    <t>Custo da Perda</t>
  </si>
  <si>
    <t>Valor presente</t>
  </si>
  <si>
    <t>Valor acumulado</t>
  </si>
  <si>
    <t>R$ / MWh</t>
  </si>
  <si>
    <t>Valor da energia =</t>
  </si>
  <si>
    <t>PERDAS FINANCEIRAS</t>
  </si>
  <si>
    <t>Valor total</t>
  </si>
  <si>
    <t>Valor das perdas =</t>
  </si>
  <si>
    <t>(na tensão utilizada)</t>
  </si>
  <si>
    <t>Bitola de cabos AWG e MCM</t>
  </si>
  <si>
    <t>AWG/MCM</t>
  </si>
  <si>
    <t>4/0</t>
  </si>
  <si>
    <t>3/0</t>
  </si>
  <si>
    <t>2/0</t>
  </si>
  <si>
    <t>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</si>
</sst>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* #,##0.00_-;\-&quot;R$&quot;* #,##0.00_-;_-&quot;R$&quot;* &quot;-&quot;??_-;_-@_-"/>
    <numFmt numFmtId="164" formatCode="0.000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6600CC"/>
      <name val="Calibri"/>
      <family val="2"/>
      <scheme val="minor"/>
    </font>
    <font>
      <b/>
      <sz val="13"/>
      <color rgb="FF6600CC"/>
      <name val="Calibri"/>
      <family val="2"/>
      <scheme val="minor"/>
    </font>
    <font>
      <sz val="10"/>
      <color theme="1"/>
      <name val="Symbol"/>
      <family val="1"/>
      <charset val="2"/>
    </font>
    <font>
      <sz val="9"/>
      <color theme="1"/>
      <name val="Arial"/>
      <family val="2"/>
    </font>
    <font>
      <b/>
      <sz val="10"/>
      <color rgb="FF6600CC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8CCE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theme="3" tint="-0.24994659260841701"/>
      </left>
      <right/>
      <top style="double">
        <color theme="3" tint="-0.24994659260841701"/>
      </top>
      <bottom/>
      <diagonal/>
    </border>
    <border>
      <left/>
      <right/>
      <top style="double">
        <color theme="3" tint="-0.24994659260841701"/>
      </top>
      <bottom/>
      <diagonal/>
    </border>
    <border>
      <left/>
      <right style="double">
        <color theme="3" tint="-0.24994659260841701"/>
      </right>
      <top style="double">
        <color theme="3" tint="-0.24994659260841701"/>
      </top>
      <bottom/>
      <diagonal/>
    </border>
    <border>
      <left style="double">
        <color theme="3" tint="-0.24994659260841701"/>
      </left>
      <right/>
      <top/>
      <bottom/>
      <diagonal/>
    </border>
    <border>
      <left/>
      <right style="double">
        <color theme="3" tint="-0.24994659260841701"/>
      </right>
      <top/>
      <bottom/>
      <diagonal/>
    </border>
    <border>
      <left style="double">
        <color theme="3" tint="-0.24994659260841701"/>
      </left>
      <right/>
      <top/>
      <bottom style="double">
        <color theme="3" tint="-0.24994659260841701"/>
      </bottom>
      <diagonal/>
    </border>
    <border>
      <left/>
      <right/>
      <top/>
      <bottom style="double">
        <color theme="3" tint="-0.24994659260841701"/>
      </bottom>
      <diagonal/>
    </border>
    <border>
      <left/>
      <right style="double">
        <color theme="3" tint="-0.24994659260841701"/>
      </right>
      <top/>
      <bottom style="double">
        <color theme="3" tint="-0.2499465926084170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/>
    <xf numFmtId="0" fontId="0" fillId="2" borderId="12" xfId="0" applyFill="1" applyBorder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0" borderId="0" xfId="0" applyFont="1"/>
    <xf numFmtId="0" fontId="1" fillId="6" borderId="0" xfId="0" applyFont="1" applyFill="1" applyBorder="1"/>
    <xf numFmtId="0" fontId="1" fillId="6" borderId="0" xfId="0" applyFont="1" applyFill="1" applyBorder="1" applyAlignment="1">
      <alignment horizontal="right"/>
    </xf>
    <xf numFmtId="165" fontId="1" fillId="6" borderId="0" xfId="0" applyNumberFormat="1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/>
    </xf>
    <xf numFmtId="0" fontId="0" fillId="0" borderId="0" xfId="0" applyFill="1"/>
    <xf numFmtId="0" fontId="3" fillId="0" borderId="0" xfId="0" applyFont="1" applyFill="1" applyBorder="1" applyAlignment="1">
      <alignment horizontal="center"/>
    </xf>
    <xf numFmtId="0" fontId="0" fillId="5" borderId="13" xfId="0" applyFill="1" applyBorder="1"/>
    <xf numFmtId="0" fontId="1" fillId="5" borderId="14" xfId="0" applyFont="1" applyFill="1" applyBorder="1"/>
    <xf numFmtId="0" fontId="1" fillId="5" borderId="15" xfId="0" applyFont="1" applyFill="1" applyBorder="1"/>
    <xf numFmtId="0" fontId="0" fillId="6" borderId="16" xfId="0" applyFill="1" applyBorder="1"/>
    <xf numFmtId="0" fontId="1" fillId="6" borderId="17" xfId="0" applyFont="1" applyFill="1" applyBorder="1"/>
    <xf numFmtId="0" fontId="0" fillId="6" borderId="18" xfId="0" applyFill="1" applyBorder="1"/>
    <xf numFmtId="0" fontId="0" fillId="6" borderId="19" xfId="0" applyFill="1" applyBorder="1"/>
    <xf numFmtId="0" fontId="0" fillId="6" borderId="20" xfId="0" applyFill="1" applyBorder="1"/>
    <xf numFmtId="0" fontId="1" fillId="0" borderId="1" xfId="0" applyFont="1" applyFill="1" applyBorder="1"/>
    <xf numFmtId="44" fontId="1" fillId="0" borderId="1" xfId="0" applyNumberFormat="1" applyFont="1" applyFill="1" applyBorder="1"/>
    <xf numFmtId="0" fontId="1" fillId="0" borderId="1" xfId="0" applyFont="1" applyFill="1" applyBorder="1" applyAlignment="1">
      <alignment horizontal="center"/>
    </xf>
    <xf numFmtId="0" fontId="0" fillId="6" borderId="8" xfId="0" applyFill="1" applyBorder="1"/>
    <xf numFmtId="0" fontId="0" fillId="6" borderId="9" xfId="0" applyFill="1" applyBorder="1"/>
    <xf numFmtId="0" fontId="1" fillId="6" borderId="8" xfId="0" applyFont="1" applyFill="1" applyBorder="1"/>
    <xf numFmtId="0" fontId="1" fillId="6" borderId="9" xfId="0" applyFont="1" applyFill="1" applyBorder="1"/>
    <xf numFmtId="0" fontId="2" fillId="6" borderId="0" xfId="0" applyFont="1" applyFill="1" applyBorder="1"/>
    <xf numFmtId="44" fontId="2" fillId="6" borderId="0" xfId="0" applyNumberFormat="1" applyFont="1" applyFill="1" applyBorder="1"/>
    <xf numFmtId="0" fontId="0" fillId="6" borderId="10" xfId="0" applyFill="1" applyBorder="1"/>
    <xf numFmtId="0" fontId="1" fillId="6" borderId="11" xfId="0" applyFont="1" applyFill="1" applyBorder="1"/>
    <xf numFmtId="0" fontId="0" fillId="6" borderId="12" xfId="0" applyFill="1" applyBorder="1"/>
    <xf numFmtId="0" fontId="6" fillId="5" borderId="0" xfId="0" applyFont="1" applyFill="1" applyBorder="1" applyAlignment="1">
      <alignment horizontal="center" vertical="center" wrapText="1"/>
    </xf>
    <xf numFmtId="0" fontId="1" fillId="5" borderId="13" xfId="0" applyFont="1" applyFill="1" applyBorder="1"/>
    <xf numFmtId="0" fontId="7" fillId="5" borderId="14" xfId="0" applyFont="1" applyFill="1" applyBorder="1"/>
    <xf numFmtId="0" fontId="1" fillId="6" borderId="16" xfId="0" applyFont="1" applyFill="1" applyBorder="1"/>
    <xf numFmtId="0" fontId="6" fillId="6" borderId="0" xfId="0" applyFont="1" applyFill="1" applyBorder="1" applyAlignment="1">
      <alignment horizontal="center"/>
    </xf>
    <xf numFmtId="2" fontId="6" fillId="6" borderId="0" xfId="0" applyNumberFormat="1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2" fontId="6" fillId="6" borderId="19" xfId="0" applyNumberFormat="1" applyFont="1" applyFill="1" applyBorder="1" applyAlignment="1">
      <alignment horizontal="center"/>
    </xf>
    <xf numFmtId="0" fontId="1" fillId="6" borderId="20" xfId="0" applyFont="1" applyFill="1" applyBorder="1"/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8CCE4"/>
      <color rgb="FF6600CC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9"/>
  <sheetViews>
    <sheetView tabSelected="1" workbookViewId="0">
      <selection activeCell="P17" sqref="P17"/>
    </sheetView>
  </sheetViews>
  <sheetFormatPr defaultRowHeight="15" x14ac:dyDescent="0.25"/>
  <cols>
    <col min="1" max="1" width="7.28515625" customWidth="1"/>
    <col min="2" max="2" width="2.140625" customWidth="1"/>
    <col min="3" max="3" width="11.5703125" customWidth="1"/>
    <col min="4" max="4" width="12.140625" customWidth="1"/>
    <col min="5" max="5" width="17.42578125" customWidth="1"/>
    <col min="6" max="6" width="16" customWidth="1"/>
    <col min="7" max="7" width="14" customWidth="1"/>
    <col min="8" max="8" width="15.42578125" customWidth="1"/>
    <col min="9" max="9" width="2.42578125" customWidth="1"/>
    <col min="10" max="11" width="5.5703125" customWidth="1"/>
    <col min="13" max="13" width="2.5703125" customWidth="1"/>
    <col min="14" max="14" width="10.28515625" customWidth="1"/>
    <col min="15" max="15" width="7.5703125" customWidth="1"/>
    <col min="16" max="16" width="12.42578125" customWidth="1"/>
  </cols>
  <sheetData>
    <row r="1" spans="2:16" ht="10.5" customHeight="1" thickBot="1" x14ac:dyDescent="0.3"/>
    <row r="2" spans="2:16" ht="24" customHeight="1" thickTop="1" thickBot="1" x14ac:dyDescent="0.3">
      <c r="B2" s="53" t="s">
        <v>1</v>
      </c>
      <c r="C2" s="54"/>
      <c r="D2" s="54"/>
      <c r="E2" s="54"/>
      <c r="F2" s="54"/>
      <c r="G2" s="54"/>
      <c r="H2" s="54"/>
      <c r="I2" s="55"/>
      <c r="J2" s="21"/>
      <c r="K2" s="21"/>
      <c r="L2" s="22"/>
    </row>
    <row r="3" spans="2:16" ht="10.5" customHeight="1" thickTop="1" thickBot="1" x14ac:dyDescent="0.3">
      <c r="J3" s="22"/>
      <c r="K3" s="22"/>
      <c r="L3" s="22"/>
    </row>
    <row r="4" spans="2:16" ht="16.5" thickTop="1" x14ac:dyDescent="0.25">
      <c r="B4" s="56" t="s">
        <v>0</v>
      </c>
      <c r="C4" s="57"/>
      <c r="D4" s="57"/>
      <c r="E4" s="57"/>
      <c r="F4" s="57"/>
      <c r="G4" s="57"/>
      <c r="H4" s="57"/>
      <c r="I4" s="58"/>
      <c r="J4" s="23"/>
      <c r="K4" s="23"/>
      <c r="L4" s="22"/>
    </row>
    <row r="5" spans="2:16" ht="15.75" thickBot="1" x14ac:dyDescent="0.3">
      <c r="B5" s="3"/>
      <c r="C5" s="1"/>
      <c r="D5" s="1"/>
      <c r="E5" s="1"/>
      <c r="F5" s="1"/>
      <c r="G5" s="1"/>
      <c r="H5" s="1"/>
      <c r="I5" s="4"/>
      <c r="J5" s="20"/>
      <c r="K5" s="20"/>
      <c r="L5" s="22"/>
      <c r="M5" s="20"/>
      <c r="N5" s="20"/>
      <c r="O5" s="20"/>
      <c r="P5" s="20"/>
    </row>
    <row r="6" spans="2:16" ht="15.75" thickTop="1" x14ac:dyDescent="0.25">
      <c r="B6" s="3"/>
      <c r="C6" s="1"/>
      <c r="D6" s="2" t="s">
        <v>2</v>
      </c>
      <c r="E6" s="8">
        <v>5</v>
      </c>
      <c r="F6" s="1" t="s">
        <v>16</v>
      </c>
      <c r="G6" s="1"/>
      <c r="H6" s="1"/>
      <c r="I6" s="4"/>
      <c r="J6" s="20"/>
      <c r="K6" s="20"/>
      <c r="L6" s="22"/>
      <c r="M6" s="24"/>
      <c r="N6" s="46" t="s">
        <v>23</v>
      </c>
      <c r="O6" s="25"/>
      <c r="P6" s="26"/>
    </row>
    <row r="7" spans="2:16" x14ac:dyDescent="0.25">
      <c r="B7" s="3"/>
      <c r="C7" s="1"/>
      <c r="D7" s="2" t="s">
        <v>3</v>
      </c>
      <c r="E7" s="8">
        <v>2</v>
      </c>
      <c r="F7" s="1" t="s">
        <v>4</v>
      </c>
      <c r="G7" s="16"/>
      <c r="H7" s="1"/>
      <c r="I7" s="4"/>
      <c r="J7" s="20"/>
      <c r="K7" s="20"/>
      <c r="L7" s="22"/>
      <c r="M7" s="27"/>
      <c r="N7" s="16"/>
      <c r="O7" s="16"/>
      <c r="P7" s="28"/>
    </row>
    <row r="8" spans="2:16" x14ac:dyDescent="0.25">
      <c r="B8" s="3"/>
      <c r="C8" s="1"/>
      <c r="D8" s="2" t="s">
        <v>5</v>
      </c>
      <c r="E8" s="9">
        <v>170.45</v>
      </c>
      <c r="F8" s="1" t="s">
        <v>9</v>
      </c>
      <c r="G8" s="1"/>
      <c r="H8" s="1"/>
      <c r="I8" s="4"/>
      <c r="J8" s="20"/>
      <c r="K8" s="20"/>
      <c r="L8" s="22"/>
      <c r="M8" s="27"/>
      <c r="N8" s="17" t="s">
        <v>24</v>
      </c>
      <c r="O8" s="18">
        <v>35.301879999999997</v>
      </c>
      <c r="P8" s="28" t="s">
        <v>14</v>
      </c>
    </row>
    <row r="9" spans="2:16" x14ac:dyDescent="0.25">
      <c r="B9" s="3"/>
      <c r="C9" s="1"/>
      <c r="D9" s="1"/>
      <c r="E9" s="1"/>
      <c r="F9" s="1"/>
      <c r="G9" s="1"/>
      <c r="H9" s="1"/>
      <c r="I9" s="4"/>
      <c r="J9" s="20"/>
      <c r="K9" s="20"/>
      <c r="L9" s="22"/>
      <c r="M9" s="27"/>
      <c r="N9" s="17"/>
      <c r="O9" s="19"/>
      <c r="P9" s="28"/>
    </row>
    <row r="10" spans="2:16" x14ac:dyDescent="0.25">
      <c r="B10" s="3"/>
      <c r="C10" s="14" t="s">
        <v>6</v>
      </c>
      <c r="D10" s="14" t="s">
        <v>7</v>
      </c>
      <c r="E10" s="14" t="s">
        <v>8</v>
      </c>
      <c r="F10" s="14" t="s">
        <v>21</v>
      </c>
      <c r="G10" s="14" t="s">
        <v>20</v>
      </c>
      <c r="H10" s="14" t="s">
        <v>17</v>
      </c>
      <c r="I10" s="4"/>
      <c r="J10" s="20"/>
      <c r="K10" s="20"/>
      <c r="L10" s="22"/>
      <c r="M10" s="27"/>
      <c r="N10" s="17" t="s">
        <v>13</v>
      </c>
      <c r="O10" s="19">
        <f>O8*(E7/E8)</f>
        <v>0.41421977119389852</v>
      </c>
      <c r="P10" s="28" t="s">
        <v>15</v>
      </c>
    </row>
    <row r="11" spans="2:16" ht="15.75" thickBot="1" x14ac:dyDescent="0.3">
      <c r="B11" s="3"/>
      <c r="C11" s="14" t="s">
        <v>10</v>
      </c>
      <c r="D11" s="14" t="s">
        <v>11</v>
      </c>
      <c r="E11" s="14" t="s">
        <v>12</v>
      </c>
      <c r="F11" s="14" t="s">
        <v>22</v>
      </c>
      <c r="G11" s="14" t="s">
        <v>19</v>
      </c>
      <c r="H11" s="14" t="s">
        <v>18</v>
      </c>
      <c r="I11" s="4"/>
      <c r="J11" s="20"/>
      <c r="K11" s="20"/>
      <c r="L11" s="22"/>
      <c r="M11" s="29"/>
      <c r="N11" s="30"/>
      <c r="O11" s="30"/>
      <c r="P11" s="31"/>
    </row>
    <row r="12" spans="2:16" ht="15.75" thickTop="1" x14ac:dyDescent="0.25">
      <c r="B12" s="3"/>
      <c r="C12" s="10">
        <v>13.8</v>
      </c>
      <c r="D12" s="13">
        <f>($E$6*1000)/(C12*SQRT(3))</f>
        <v>209.18488014116875</v>
      </c>
      <c r="E12" s="13">
        <f>1000*$O$10*(($E$6/C12)^2)</f>
        <v>54.376676537741353</v>
      </c>
      <c r="F12" s="12">
        <f>E12/1000</f>
        <v>5.437667653774135E-2</v>
      </c>
      <c r="G12" s="12">
        <f>($E$6*1000)/($E$6*1000+E12)*100</f>
        <v>98.924166519085205</v>
      </c>
      <c r="H12" s="12">
        <f>F12*5183</f>
        <v>281.8343144951134</v>
      </c>
      <c r="I12" s="4"/>
      <c r="J12" s="20"/>
      <c r="K12" s="20"/>
      <c r="L12" s="22"/>
    </row>
    <row r="13" spans="2:16" x14ac:dyDescent="0.25">
      <c r="B13" s="3"/>
      <c r="C13" s="10">
        <v>23.1</v>
      </c>
      <c r="D13" s="13">
        <f t="shared" ref="D13:D17" si="0">($E$6*1000)/(C13*SQRT(3))</f>
        <v>124.96759073368523</v>
      </c>
      <c r="E13" s="13">
        <f t="shared" ref="E13:E17" si="1">1000*$O$10*(($E$6/C13)^2)</f>
        <v>19.406484660796202</v>
      </c>
      <c r="F13" s="12">
        <f>E13/1000</f>
        <v>1.9406484660796204E-2</v>
      </c>
      <c r="G13" s="12">
        <f t="shared" ref="G13:G17" si="2">($E$6*1000)/($E$6*1000+E13)*100</f>
        <v>99.613370929011197</v>
      </c>
      <c r="H13" s="12">
        <f t="shared" ref="H13:H17" si="3">F13*5183</f>
        <v>100.58380999690672</v>
      </c>
      <c r="I13" s="4"/>
      <c r="J13" s="20"/>
      <c r="K13" s="20"/>
      <c r="L13" s="22"/>
    </row>
    <row r="14" spans="2:16" x14ac:dyDescent="0.25">
      <c r="B14" s="3"/>
      <c r="C14" s="10">
        <v>34.5</v>
      </c>
      <c r="D14" s="13">
        <f t="shared" si="0"/>
        <v>83.673952056467513</v>
      </c>
      <c r="E14" s="13">
        <f t="shared" si="1"/>
        <v>8.7002682460386165</v>
      </c>
      <c r="F14" s="12">
        <f>E14/1000</f>
        <v>8.7002682460386171E-3</v>
      </c>
      <c r="G14" s="12">
        <f t="shared" si="2"/>
        <v>99.826296887813456</v>
      </c>
      <c r="H14" s="12">
        <f t="shared" si="3"/>
        <v>45.093490319218155</v>
      </c>
      <c r="I14" s="4"/>
      <c r="J14" s="20"/>
      <c r="K14" s="20"/>
      <c r="L14" s="22"/>
    </row>
    <row r="15" spans="2:16" x14ac:dyDescent="0.25">
      <c r="B15" s="3"/>
      <c r="C15" s="10">
        <v>69</v>
      </c>
      <c r="D15" s="13">
        <f t="shared" si="0"/>
        <v>41.836976028233757</v>
      </c>
      <c r="E15" s="13">
        <f t="shared" si="1"/>
        <v>2.1750670615096541</v>
      </c>
      <c r="F15" s="11">
        <f t="shared" ref="F15:F17" si="4">E15/1000</f>
        <v>2.1750670615096543E-3</v>
      </c>
      <c r="G15" s="12">
        <f t="shared" si="2"/>
        <v>99.956517574208235</v>
      </c>
      <c r="H15" s="12">
        <f t="shared" si="3"/>
        <v>11.273372579804539</v>
      </c>
      <c r="I15" s="4"/>
      <c r="J15" s="20"/>
      <c r="K15" s="20"/>
      <c r="L15" s="22"/>
    </row>
    <row r="16" spans="2:16" x14ac:dyDescent="0.25">
      <c r="B16" s="3"/>
      <c r="C16" s="10">
        <v>138</v>
      </c>
      <c r="D16" s="13">
        <f t="shared" si="0"/>
        <v>20.918488014116878</v>
      </c>
      <c r="E16" s="13">
        <f t="shared" si="1"/>
        <v>0.54376676537741353</v>
      </c>
      <c r="F16" s="11">
        <f t="shared" si="4"/>
        <v>5.4376676537741357E-4</v>
      </c>
      <c r="G16" s="12">
        <f t="shared" si="2"/>
        <v>99.98912584729301</v>
      </c>
      <c r="H16" s="12">
        <f t="shared" si="3"/>
        <v>2.8183431449511347</v>
      </c>
      <c r="I16" s="4"/>
      <c r="J16" s="20"/>
      <c r="K16" s="20"/>
      <c r="L16" s="22"/>
    </row>
    <row r="17" spans="2:17" x14ac:dyDescent="0.25">
      <c r="B17" s="3"/>
      <c r="C17" s="10">
        <v>230</v>
      </c>
      <c r="D17" s="13">
        <f t="shared" si="0"/>
        <v>12.551092808470125</v>
      </c>
      <c r="E17" s="13">
        <f t="shared" si="1"/>
        <v>0.19575603553586884</v>
      </c>
      <c r="F17" s="11">
        <f t="shared" si="4"/>
        <v>1.9575603553586884E-4</v>
      </c>
      <c r="G17" s="12">
        <f t="shared" si="2"/>
        <v>99.996085032564991</v>
      </c>
      <c r="H17" s="12">
        <f t="shared" si="3"/>
        <v>1.0146035321824083</v>
      </c>
      <c r="I17" s="4"/>
      <c r="J17" s="20"/>
      <c r="K17" s="20"/>
      <c r="L17" s="22"/>
    </row>
    <row r="18" spans="2:17" ht="15.75" thickBot="1" x14ac:dyDescent="0.3">
      <c r="B18" s="5"/>
      <c r="C18" s="6"/>
      <c r="D18" s="6"/>
      <c r="E18" s="6"/>
      <c r="F18" s="6"/>
      <c r="G18" s="6"/>
      <c r="H18" s="6"/>
      <c r="I18" s="7"/>
      <c r="J18" s="20"/>
      <c r="K18" s="20"/>
      <c r="L18" s="22"/>
    </row>
    <row r="19" spans="2:17" ht="15.75" thickTop="1" x14ac:dyDescent="0.25">
      <c r="J19" s="22"/>
      <c r="K19" s="22"/>
      <c r="L19" s="22"/>
    </row>
    <row r="20" spans="2:17" ht="15.75" thickBot="1" x14ac:dyDescent="0.3">
      <c r="J20" s="22"/>
      <c r="K20" s="22"/>
      <c r="L20" s="22"/>
    </row>
    <row r="21" spans="2:17" ht="16.5" thickTop="1" x14ac:dyDescent="0.25">
      <c r="B21" s="56" t="s">
        <v>33</v>
      </c>
      <c r="C21" s="57"/>
      <c r="D21" s="57"/>
      <c r="E21" s="57"/>
      <c r="F21" s="57"/>
      <c r="G21" s="57"/>
      <c r="H21" s="57"/>
      <c r="I21" s="58"/>
      <c r="J21" s="22"/>
      <c r="K21" s="22"/>
      <c r="L21" s="22"/>
      <c r="M21" s="45"/>
      <c r="N21" s="46" t="s">
        <v>37</v>
      </c>
      <c r="O21" s="25"/>
      <c r="P21" s="26"/>
      <c r="Q21" s="15"/>
    </row>
    <row r="22" spans="2:17" x14ac:dyDescent="0.25">
      <c r="B22" s="3"/>
      <c r="C22" s="1"/>
      <c r="D22" s="1"/>
      <c r="E22" s="1"/>
      <c r="F22" s="1"/>
      <c r="G22" s="1"/>
      <c r="H22" s="1"/>
      <c r="I22" s="4"/>
      <c r="J22" s="22"/>
      <c r="K22" s="22"/>
      <c r="L22" s="22"/>
      <c r="M22" s="47"/>
      <c r="N22" s="16"/>
      <c r="O22" s="16"/>
      <c r="P22" s="28"/>
      <c r="Q22" s="15"/>
    </row>
    <row r="23" spans="2:17" x14ac:dyDescent="0.25">
      <c r="B23" s="35"/>
      <c r="C23" s="16"/>
      <c r="D23" s="17" t="s">
        <v>32</v>
      </c>
      <c r="E23" s="32">
        <v>216.99700000000001</v>
      </c>
      <c r="F23" s="16" t="s">
        <v>31</v>
      </c>
      <c r="G23" s="16" t="s">
        <v>36</v>
      </c>
      <c r="H23" s="16"/>
      <c r="I23" s="36"/>
      <c r="J23" s="22"/>
      <c r="K23" s="22"/>
      <c r="L23" s="22"/>
      <c r="M23" s="47"/>
      <c r="N23" s="16" t="s">
        <v>38</v>
      </c>
      <c r="O23" s="16" t="s">
        <v>9</v>
      </c>
      <c r="P23" s="28"/>
      <c r="Q23" s="15"/>
    </row>
    <row r="24" spans="2:17" x14ac:dyDescent="0.25">
      <c r="B24" s="35"/>
      <c r="C24" s="16"/>
      <c r="D24" s="17" t="s">
        <v>35</v>
      </c>
      <c r="E24" s="32">
        <v>0.05</v>
      </c>
      <c r="F24" s="16" t="s">
        <v>16</v>
      </c>
      <c r="G24" s="16"/>
      <c r="H24" s="16"/>
      <c r="I24" s="36"/>
      <c r="J24" s="22"/>
      <c r="K24" s="22"/>
      <c r="L24" s="22"/>
      <c r="M24" s="27"/>
      <c r="N24" s="48">
        <v>8</v>
      </c>
      <c r="O24" s="48">
        <v>8.3699999999999992</v>
      </c>
      <c r="P24" s="28"/>
      <c r="Q24" s="15"/>
    </row>
    <row r="25" spans="2:17" x14ac:dyDescent="0.25">
      <c r="B25" s="35"/>
      <c r="C25" s="16"/>
      <c r="D25" s="16"/>
      <c r="E25" s="16"/>
      <c r="F25" s="16"/>
      <c r="G25" s="16"/>
      <c r="H25" s="16"/>
      <c r="I25" s="36"/>
      <c r="J25" s="22"/>
      <c r="K25" s="22"/>
      <c r="L25" s="22"/>
      <c r="M25" s="27"/>
      <c r="N25" s="48">
        <v>7</v>
      </c>
      <c r="O25" s="48">
        <v>10.55</v>
      </c>
      <c r="P25" s="28"/>
      <c r="Q25" s="15"/>
    </row>
    <row r="26" spans="2:17" ht="24" x14ac:dyDescent="0.25">
      <c r="B26" s="37"/>
      <c r="C26" s="44" t="s">
        <v>25</v>
      </c>
      <c r="D26" s="44" t="s">
        <v>26</v>
      </c>
      <c r="E26" s="44" t="s">
        <v>27</v>
      </c>
      <c r="F26" s="44" t="s">
        <v>28</v>
      </c>
      <c r="G26" s="44" t="s">
        <v>29</v>
      </c>
      <c r="H26" s="44" t="s">
        <v>30</v>
      </c>
      <c r="I26" s="38"/>
      <c r="J26" s="22"/>
      <c r="K26" s="22"/>
      <c r="L26" s="22"/>
      <c r="M26" s="27"/>
      <c r="N26" s="48">
        <v>6</v>
      </c>
      <c r="O26" s="48">
        <v>13.3</v>
      </c>
      <c r="P26" s="28"/>
      <c r="Q26" s="15"/>
    </row>
    <row r="27" spans="2:17" x14ac:dyDescent="0.25">
      <c r="B27" s="37"/>
      <c r="C27" s="34">
        <v>1</v>
      </c>
      <c r="D27" s="34">
        <f>$E$24</f>
        <v>0.05</v>
      </c>
      <c r="E27" s="34">
        <f>D27*5580.2</f>
        <v>279.01</v>
      </c>
      <c r="F27" s="33">
        <f>E27*E23</f>
        <v>60544.332970000003</v>
      </c>
      <c r="G27" s="33">
        <f>F27</f>
        <v>60544.332970000003</v>
      </c>
      <c r="H27" s="33">
        <f>G27</f>
        <v>60544.332970000003</v>
      </c>
      <c r="I27" s="38"/>
      <c r="M27" s="27"/>
      <c r="N27" s="48">
        <v>5</v>
      </c>
      <c r="O27" s="48">
        <v>16.77</v>
      </c>
      <c r="P27" s="28"/>
      <c r="Q27" s="15"/>
    </row>
    <row r="28" spans="2:17" x14ac:dyDescent="0.25">
      <c r="B28" s="37"/>
      <c r="C28" s="34">
        <v>2</v>
      </c>
      <c r="D28" s="34">
        <f t="shared" ref="D28:D36" si="5">$E$24</f>
        <v>0.05</v>
      </c>
      <c r="E28" s="34">
        <f t="shared" ref="E28:E36" si="6">D28*5580.2</f>
        <v>279.01</v>
      </c>
      <c r="F28" s="33">
        <f t="shared" ref="F28:F36" si="7">E28*216.996881</f>
        <v>60544.29976781</v>
      </c>
      <c r="G28" s="33">
        <f>G27*0.900999315</f>
        <v>54550.402533101915</v>
      </c>
      <c r="H28" s="33">
        <f>H27+G28</f>
        <v>115094.73550310193</v>
      </c>
      <c r="I28" s="38"/>
      <c r="M28" s="27"/>
      <c r="N28" s="48">
        <v>4</v>
      </c>
      <c r="O28" s="48">
        <v>21.15</v>
      </c>
      <c r="P28" s="28"/>
      <c r="Q28" s="15"/>
    </row>
    <row r="29" spans="2:17" x14ac:dyDescent="0.25">
      <c r="B29" s="37"/>
      <c r="C29" s="34">
        <v>3</v>
      </c>
      <c r="D29" s="34">
        <f t="shared" si="5"/>
        <v>0.05</v>
      </c>
      <c r="E29" s="34">
        <f t="shared" si="6"/>
        <v>279.01</v>
      </c>
      <c r="F29" s="33">
        <f t="shared" si="7"/>
        <v>60544.29976781</v>
      </c>
      <c r="G29" s="33">
        <f t="shared" ref="G29:G36" si="8">G28*0.900999315</f>
        <v>49149.87531529909</v>
      </c>
      <c r="H29" s="33">
        <f t="shared" ref="H29:H36" si="9">H28+G29</f>
        <v>164244.61081840101</v>
      </c>
      <c r="I29" s="38"/>
      <c r="M29" s="27"/>
      <c r="N29" s="48">
        <v>3</v>
      </c>
      <c r="O29" s="48">
        <v>26.67</v>
      </c>
      <c r="P29" s="28"/>
    </row>
    <row r="30" spans="2:17" x14ac:dyDescent="0.25">
      <c r="B30" s="37"/>
      <c r="C30" s="34">
        <v>4</v>
      </c>
      <c r="D30" s="34">
        <f t="shared" si="5"/>
        <v>0.05</v>
      </c>
      <c r="E30" s="34">
        <f t="shared" si="6"/>
        <v>279.01</v>
      </c>
      <c r="F30" s="33">
        <f t="shared" si="7"/>
        <v>60544.29976781</v>
      </c>
      <c r="G30" s="33">
        <f t="shared" si="8"/>
        <v>44284.003991419886</v>
      </c>
      <c r="H30" s="33">
        <f t="shared" si="9"/>
        <v>208528.61480982089</v>
      </c>
      <c r="I30" s="38"/>
      <c r="M30" s="27"/>
      <c r="N30" s="48">
        <v>2</v>
      </c>
      <c r="O30" s="48">
        <v>33.590000000000003</v>
      </c>
      <c r="P30" s="28"/>
    </row>
    <row r="31" spans="2:17" x14ac:dyDescent="0.25">
      <c r="B31" s="37"/>
      <c r="C31" s="34">
        <v>5</v>
      </c>
      <c r="D31" s="34">
        <f t="shared" si="5"/>
        <v>0.05</v>
      </c>
      <c r="E31" s="34">
        <f t="shared" si="6"/>
        <v>279.01</v>
      </c>
      <c r="F31" s="33">
        <f t="shared" si="7"/>
        <v>60544.29976781</v>
      </c>
      <c r="G31" s="33">
        <f t="shared" si="8"/>
        <v>39899.857261726582</v>
      </c>
      <c r="H31" s="33">
        <f t="shared" si="9"/>
        <v>248428.47207154747</v>
      </c>
      <c r="I31" s="38"/>
      <c r="M31" s="27"/>
      <c r="N31" s="48">
        <v>1</v>
      </c>
      <c r="O31" s="48">
        <v>42.41</v>
      </c>
      <c r="P31" s="28"/>
    </row>
    <row r="32" spans="2:17" x14ac:dyDescent="0.25">
      <c r="B32" s="37"/>
      <c r="C32" s="34">
        <v>6</v>
      </c>
      <c r="D32" s="34">
        <f t="shared" si="5"/>
        <v>0.05</v>
      </c>
      <c r="E32" s="34">
        <f t="shared" si="6"/>
        <v>279.01</v>
      </c>
      <c r="F32" s="33">
        <f t="shared" si="7"/>
        <v>60544.29976781</v>
      </c>
      <c r="G32" s="33">
        <f t="shared" si="8"/>
        <v>35949.744061413425</v>
      </c>
      <c r="H32" s="33">
        <f t="shared" si="9"/>
        <v>284378.21613296086</v>
      </c>
      <c r="I32" s="38"/>
      <c r="M32" s="27"/>
      <c r="N32" s="48" t="s">
        <v>42</v>
      </c>
      <c r="O32" s="48">
        <v>53.52</v>
      </c>
      <c r="P32" s="28"/>
    </row>
    <row r="33" spans="2:16" x14ac:dyDescent="0.25">
      <c r="B33" s="37"/>
      <c r="C33" s="34">
        <v>7</v>
      </c>
      <c r="D33" s="34">
        <f t="shared" si="5"/>
        <v>0.05</v>
      </c>
      <c r="E33" s="34">
        <f t="shared" si="6"/>
        <v>279.01</v>
      </c>
      <c r="F33" s="33">
        <f t="shared" si="7"/>
        <v>60544.29976781</v>
      </c>
      <c r="G33" s="33">
        <f t="shared" si="8"/>
        <v>32390.694773758813</v>
      </c>
      <c r="H33" s="33">
        <f t="shared" si="9"/>
        <v>316768.91090671968</v>
      </c>
      <c r="I33" s="38"/>
      <c r="M33" s="27"/>
      <c r="N33" s="48" t="s">
        <v>41</v>
      </c>
      <c r="O33" s="48">
        <v>67.33</v>
      </c>
      <c r="P33" s="28"/>
    </row>
    <row r="34" spans="2:16" x14ac:dyDescent="0.25">
      <c r="B34" s="37"/>
      <c r="C34" s="34">
        <v>8</v>
      </c>
      <c r="D34" s="34">
        <f t="shared" si="5"/>
        <v>0.05</v>
      </c>
      <c r="E34" s="34">
        <f t="shared" si="6"/>
        <v>279.01</v>
      </c>
      <c r="F34" s="33">
        <f t="shared" si="7"/>
        <v>60544.29976781</v>
      </c>
      <c r="G34" s="33">
        <f t="shared" si="8"/>
        <v>29183.993803530768</v>
      </c>
      <c r="H34" s="33">
        <f t="shared" si="9"/>
        <v>345952.90471025044</v>
      </c>
      <c r="I34" s="38"/>
      <c r="M34" s="27"/>
      <c r="N34" s="48" t="s">
        <v>40</v>
      </c>
      <c r="O34" s="48">
        <v>85.12</v>
      </c>
      <c r="P34" s="28"/>
    </row>
    <row r="35" spans="2:16" x14ac:dyDescent="0.25">
      <c r="B35" s="37"/>
      <c r="C35" s="34">
        <v>9</v>
      </c>
      <c r="D35" s="34">
        <f t="shared" si="5"/>
        <v>0.05</v>
      </c>
      <c r="E35" s="34">
        <f t="shared" si="6"/>
        <v>279.01</v>
      </c>
      <c r="F35" s="33">
        <f t="shared" si="7"/>
        <v>60544.29976781</v>
      </c>
      <c r="G35" s="33">
        <f t="shared" si="8"/>
        <v>26294.758425945467</v>
      </c>
      <c r="H35" s="33">
        <f t="shared" si="9"/>
        <v>372247.66313619592</v>
      </c>
      <c r="I35" s="38"/>
      <c r="M35" s="27"/>
      <c r="N35" s="48" t="s">
        <v>39</v>
      </c>
      <c r="O35" s="49">
        <v>107.2</v>
      </c>
      <c r="P35" s="28"/>
    </row>
    <row r="36" spans="2:16" x14ac:dyDescent="0.25">
      <c r="B36" s="37"/>
      <c r="C36" s="34">
        <v>10</v>
      </c>
      <c r="D36" s="34">
        <f t="shared" si="5"/>
        <v>0.05</v>
      </c>
      <c r="E36" s="34">
        <f t="shared" si="6"/>
        <v>279.01</v>
      </c>
      <c r="F36" s="33">
        <f t="shared" si="7"/>
        <v>60544.29976781</v>
      </c>
      <c r="G36" s="33">
        <f t="shared" si="8"/>
        <v>23691.559329867345</v>
      </c>
      <c r="H36" s="33">
        <f t="shared" si="9"/>
        <v>395939.22246606328</v>
      </c>
      <c r="I36" s="38"/>
      <c r="M36" s="27"/>
      <c r="N36" s="48">
        <v>266.8</v>
      </c>
      <c r="O36" s="49">
        <v>135.19</v>
      </c>
      <c r="P36" s="28"/>
    </row>
    <row r="37" spans="2:16" x14ac:dyDescent="0.25">
      <c r="B37" s="35"/>
      <c r="C37" s="16"/>
      <c r="D37" s="16"/>
      <c r="E37" s="16"/>
      <c r="F37" s="39" t="s">
        <v>34</v>
      </c>
      <c r="G37" s="39"/>
      <c r="H37" s="40">
        <f>H36</f>
        <v>395939.22246606328</v>
      </c>
      <c r="I37" s="36"/>
      <c r="M37" s="27"/>
      <c r="N37" s="48">
        <v>300</v>
      </c>
      <c r="O37" s="49">
        <v>152.01</v>
      </c>
      <c r="P37" s="28"/>
    </row>
    <row r="38" spans="2:16" ht="15.75" thickBot="1" x14ac:dyDescent="0.3">
      <c r="B38" s="41"/>
      <c r="C38" s="42"/>
      <c r="D38" s="42"/>
      <c r="E38" s="42"/>
      <c r="F38" s="42"/>
      <c r="G38" s="42"/>
      <c r="H38" s="42"/>
      <c r="I38" s="43"/>
      <c r="M38" s="29"/>
      <c r="N38" s="50">
        <v>336.4</v>
      </c>
      <c r="O38" s="51">
        <v>170.45</v>
      </c>
      <c r="P38" s="52"/>
    </row>
    <row r="39" spans="2:16" ht="15.75" thickTop="1" x14ac:dyDescent="0.25"/>
  </sheetData>
  <mergeCells count="3">
    <mergeCell ref="B2:I2"/>
    <mergeCell ref="B4:I4"/>
    <mergeCell ref="B21:I2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" sqref="B4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Stemmler</dc:creator>
  <cp:lastModifiedBy>Fernando Stemmler</cp:lastModifiedBy>
  <dcterms:created xsi:type="dcterms:W3CDTF">2015-08-10T23:57:48Z</dcterms:created>
  <dcterms:modified xsi:type="dcterms:W3CDTF">2018-07-05T00:55:47Z</dcterms:modified>
</cp:coreProperties>
</file>