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CPG Engenharia\Tabelas técnicas CCPG\"/>
    </mc:Choice>
  </mc:AlternateContent>
  <xr:revisionPtr revIDLastSave="0" documentId="8_{935F13BE-F55F-4DAE-A1E7-991164FDB2E3}" xr6:coauthVersionLast="47" xr6:coauthVersionMax="47" xr10:uidLastSave="{00000000-0000-0000-0000-000000000000}"/>
  <bookViews>
    <workbookView xWindow="-120" yWindow="-120" windowWidth="24240" windowHeight="13140" xr2:uid="{86B54015-F94B-4AEC-9773-2A7A24E9C809}"/>
  </bookViews>
  <sheets>
    <sheet name="Impedância trafos" sheetId="4" r:id="rId1"/>
    <sheet name="Impedâncias Etap" sheetId="1" r:id="rId2"/>
    <sheet name="Impedância cabos" sheetId="2" r:id="rId3"/>
    <sheet name="Dados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" i="2" l="1"/>
  <c r="H7" i="2"/>
  <c r="F7" i="2"/>
  <c r="E7" i="2"/>
  <c r="E12" i="2" s="1"/>
  <c r="V8" i="2"/>
  <c r="U8" i="2"/>
  <c r="T8" i="2"/>
  <c r="S8" i="2"/>
  <c r="R8" i="2"/>
  <c r="Q8" i="2"/>
  <c r="P8" i="2"/>
  <c r="O8" i="2"/>
  <c r="N8" i="2"/>
  <c r="V7" i="2"/>
  <c r="U7" i="2"/>
  <c r="T7" i="2"/>
  <c r="S7" i="2"/>
  <c r="R7" i="2"/>
  <c r="Q7" i="2"/>
  <c r="P7" i="2"/>
  <c r="O7" i="2"/>
  <c r="N7" i="2"/>
  <c r="F12" i="4"/>
  <c r="G12" i="4"/>
  <c r="G9" i="4"/>
  <c r="K9" i="4" s="1"/>
  <c r="F9" i="4"/>
  <c r="N12" i="1"/>
  <c r="C17" i="1"/>
  <c r="N7" i="1"/>
  <c r="Q12" i="1"/>
  <c r="N17" i="1"/>
  <c r="AB8" i="1"/>
  <c r="AB7" i="1"/>
  <c r="Y8" i="1"/>
  <c r="Y7" i="1"/>
  <c r="AD7" i="1"/>
  <c r="AD8" i="1"/>
  <c r="W7" i="1"/>
  <c r="W8" i="1"/>
  <c r="AE8" i="1"/>
  <c r="AC8" i="1"/>
  <c r="AA8" i="1"/>
  <c r="Z8" i="1"/>
  <c r="X8" i="1"/>
  <c r="AE7" i="1"/>
  <c r="AC7" i="1"/>
  <c r="AA7" i="1"/>
  <c r="Z7" i="1"/>
  <c r="X7" i="1"/>
  <c r="J9" i="4" l="1"/>
  <c r="E17" i="2"/>
  <c r="F12" i="2"/>
  <c r="F17" i="2" s="1"/>
  <c r="H12" i="2"/>
  <c r="H17" i="2" s="1"/>
  <c r="I12" i="2"/>
  <c r="I17" i="2" s="1"/>
  <c r="R12" i="1"/>
  <c r="O12" i="1"/>
  <c r="R7" i="1"/>
  <c r="Q7" i="1"/>
  <c r="O7" i="1"/>
  <c r="G17" i="1" l="1"/>
  <c r="F17" i="1"/>
  <c r="D17" i="1"/>
  <c r="R17" i="1" l="1"/>
  <c r="O17" i="1"/>
  <c r="Q17" i="1"/>
</calcChain>
</file>

<file path=xl/sharedStrings.xml><?xml version="1.0" encoding="utf-8"?>
<sst xmlns="http://schemas.openxmlformats.org/spreadsheetml/2006/main" count="138" uniqueCount="80">
  <si>
    <t>CALCULADORA DE IMPEDÂNCIA DA LINHA</t>
  </si>
  <si>
    <t>IMPEDÂNCIA EM p.u. NO PRIMEIRO EQUIPAMENTO COPEL A MONTANTE (RA)</t>
  </si>
  <si>
    <t>R1</t>
  </si>
  <si>
    <t>X1</t>
  </si>
  <si>
    <t>R0</t>
  </si>
  <si>
    <t>X0</t>
  </si>
  <si>
    <t>IMPEDÂNCIA EM p.u. NO PONTO DE ENTREGA</t>
  </si>
  <si>
    <t>IMPEDÂNCIA EM p.u. DA REDE AÉREA</t>
  </si>
  <si>
    <t>Ω/km</t>
  </si>
  <si>
    <t>VALORES DE BASE</t>
  </si>
  <si>
    <t>Corrente (A)</t>
  </si>
  <si>
    <r>
      <t>Impedância (</t>
    </r>
    <r>
      <rPr>
        <sz val="11"/>
        <color theme="1"/>
        <rFont val="Calibri"/>
        <family val="2"/>
      </rPr>
      <t>Ω)</t>
    </r>
  </si>
  <si>
    <t>Potência (MVA)</t>
  </si>
  <si>
    <t>Tensão (kV)</t>
  </si>
  <si>
    <r>
      <t>Impedância de F-T(</t>
    </r>
    <r>
      <rPr>
        <sz val="11"/>
        <color theme="1"/>
        <rFont val="Calibri"/>
        <family val="2"/>
      </rPr>
      <t>Ω)</t>
    </r>
  </si>
  <si>
    <t>IMPEDÂNCIA EM ohms NO PRIMEIRO EQUIPAMENTO COPEL A MONTANTE (RA)</t>
  </si>
  <si>
    <t>IMPEDÂNCIA EM ohms NO PONTO DE ENTREGA</t>
  </si>
  <si>
    <t>Ω</t>
  </si>
  <si>
    <t>IMPEDÂNCIA EM ohms DA REDE AÉREA USAR NO ETAP (CONSIDERAR 1km)</t>
  </si>
  <si>
    <t>Impedância de base</t>
  </si>
  <si>
    <t>Zb=(Vb2)/Sb</t>
  </si>
  <si>
    <t>Ib=Sb/(R3.Vb0)</t>
  </si>
  <si>
    <t>IMPEDÂNCIA EM OHMS</t>
  </si>
  <si>
    <t>IMPEDÂNCIA EM OHMS/KM</t>
  </si>
  <si>
    <t>Distância em km</t>
  </si>
  <si>
    <t>pu</t>
  </si>
  <si>
    <t>Cabo MT 12/20kV ohms/km</t>
  </si>
  <si>
    <t>Bitola / isolação</t>
  </si>
  <si>
    <t xml:space="preserve">IMPEDÂNCIA EM p.u. </t>
  </si>
  <si>
    <t>2/0 CAA</t>
  </si>
  <si>
    <t xml:space="preserve">25mm² 12/20kV </t>
  </si>
  <si>
    <t xml:space="preserve">35mm² 12/20kV </t>
  </si>
  <si>
    <t xml:space="preserve">50mm² 12/20kV </t>
  </si>
  <si>
    <t xml:space="preserve">70mm² 12/20kV </t>
  </si>
  <si>
    <t xml:space="preserve">95mm² 12/20kV </t>
  </si>
  <si>
    <t xml:space="preserve">120mm² 12/20kV </t>
  </si>
  <si>
    <t xml:space="preserve">150mm² 12/20kV </t>
  </si>
  <si>
    <t xml:space="preserve">185mm² 12/20kV </t>
  </si>
  <si>
    <t xml:space="preserve">240mm² 12/20kV </t>
  </si>
  <si>
    <t xml:space="preserve">CALCULADORA DE MUDANÇA DE BASE </t>
  </si>
  <si>
    <t>MUDANÇA DE BASE PARA TRANSFORMADORES E OUTROS EQUIPS.</t>
  </si>
  <si>
    <t>Sv (pot. trafo)</t>
  </si>
  <si>
    <t>MVA</t>
  </si>
  <si>
    <t>Sn</t>
  </si>
  <si>
    <t xml:space="preserve">R1% </t>
  </si>
  <si>
    <t xml:space="preserve">X1% </t>
  </si>
  <si>
    <t>R1 pu</t>
  </si>
  <si>
    <t>X1 pu</t>
  </si>
  <si>
    <t>R0%</t>
  </si>
  <si>
    <t>X0%</t>
  </si>
  <si>
    <t>R0 pu</t>
  </si>
  <si>
    <t>X0 pu</t>
  </si>
  <si>
    <t>Exemplo:</t>
  </si>
  <si>
    <t>Transformador com impedância 3,5% / 300kVA =&gt; considera somente a reatância indutiva</t>
  </si>
  <si>
    <t>Base velha = 0,3MVA  =&gt; Base nova = 100MVA</t>
  </si>
  <si>
    <t>Z1pu=0+j11,67pu</t>
  </si>
  <si>
    <t>Z2pu=0+j11,67pu</t>
  </si>
  <si>
    <t>Vv</t>
  </si>
  <si>
    <t>Vn</t>
  </si>
  <si>
    <t>kV</t>
  </si>
  <si>
    <r>
      <t>X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=X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= ....pu</t>
    </r>
  </si>
  <si>
    <r>
      <t>X</t>
    </r>
    <r>
      <rPr>
        <vertAlign val="sub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= 0,85% de X1  (para transformadores Dyn)</t>
    </r>
  </si>
  <si>
    <t xml:space="preserve">IMPEDÂNCIA EM PU DE CABOS MT </t>
  </si>
  <si>
    <t>Seção [mm²]</t>
  </si>
  <si>
    <t>138kV</t>
  </si>
  <si>
    <t>13,8kV</t>
  </si>
  <si>
    <t>23,1 kV</t>
  </si>
  <si>
    <t>34,5kV</t>
  </si>
  <si>
    <t>6,9kV</t>
  </si>
  <si>
    <t xml:space="preserve">  </t>
  </si>
  <si>
    <t xml:space="preserve">25mm² 20/35kV </t>
  </si>
  <si>
    <t xml:space="preserve">35mm² 20/35kV </t>
  </si>
  <si>
    <t xml:space="preserve">50mm² 20/35kV </t>
  </si>
  <si>
    <t xml:space="preserve">70mm² 20/35kV </t>
  </si>
  <si>
    <t xml:space="preserve">95mm² 20/35kV </t>
  </si>
  <si>
    <t xml:space="preserve">120mm² 20/35kV </t>
  </si>
  <si>
    <t xml:space="preserve">185mm² 20/35kV </t>
  </si>
  <si>
    <t xml:space="preserve">150mm² 20/35kV </t>
  </si>
  <si>
    <t xml:space="preserve">240mm² 20/35kV </t>
  </si>
  <si>
    <r>
      <t xml:space="preserve">Trafos até </t>
    </r>
    <r>
      <rPr>
        <i/>
        <sz val="11"/>
        <color theme="1"/>
        <rFont val="Calibri"/>
        <family val="2"/>
      </rPr>
      <t>1000kVA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</si>
</sst>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\+\ ##0.00E+0#;\-##0.00E+0#;\ 0.00"/>
    <numFmt numFmtId="165" formatCode="\+\ \j##0.00E+0#;\-\ \j##0.00E+0#;\+\ \j0.00"/>
    <numFmt numFmtId="166" formatCode="\+\ ##0.0000;\-##0.0000;\ 0.0000"/>
    <numFmt numFmtId="167" formatCode="\+\ \j##0.0000;\-\ \j##0.0000;\+\ \j0.0000"/>
    <numFmt numFmtId="168" formatCode="#,##0.0000"/>
    <numFmt numFmtId="169" formatCode="#,##0.0"/>
    <numFmt numFmtId="170" formatCode="0.0000_ ;\-0.0000\ "/>
    <numFmt numFmtId="171" formatCode="0.000_ ;\-0.000\ "/>
    <numFmt numFmtId="173" formatCode="0.0000"/>
    <numFmt numFmtId="175" formatCode="0.00_ ;\-0.00\ "/>
  </numFmts>
  <fonts count="16" x14ac:knownFonts="1">
    <font>
      <sz val="11"/>
      <color theme="1"/>
      <name val="Calibri"/>
      <family val="2"/>
      <scheme val="minor"/>
    </font>
    <font>
      <b/>
      <sz val="13"/>
      <color rgb="FF6600CC"/>
      <name val="Calibri"/>
      <family val="2"/>
      <scheme val="minor"/>
    </font>
    <font>
      <b/>
      <sz val="11"/>
      <color rgb="FF6600CC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vertAlign val="subscript"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</fills>
  <borders count="31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theme="3" tint="-0.24994659260841701"/>
      </left>
      <right/>
      <top/>
      <bottom/>
      <diagonal/>
    </border>
    <border>
      <left/>
      <right style="double">
        <color theme="3" tint="-0.24994659260841701"/>
      </right>
      <top/>
      <bottom/>
      <diagonal/>
    </border>
    <border>
      <left style="double">
        <color theme="3" tint="-0.24994659260841701"/>
      </left>
      <right/>
      <top style="thin">
        <color indexed="64"/>
      </top>
      <bottom style="thin">
        <color indexed="64"/>
      </bottom>
      <diagonal/>
    </border>
    <border>
      <left/>
      <right style="double">
        <color theme="3" tint="-0.24994659260841701"/>
      </right>
      <top style="thin">
        <color indexed="64"/>
      </top>
      <bottom style="thin">
        <color indexed="64"/>
      </bottom>
      <diagonal/>
    </border>
    <border>
      <left style="double">
        <color theme="3" tint="-0.24994659260841701"/>
      </left>
      <right/>
      <top/>
      <bottom style="double">
        <color theme="3" tint="-0.24994659260841701"/>
      </bottom>
      <diagonal/>
    </border>
    <border>
      <left/>
      <right/>
      <top/>
      <bottom style="double">
        <color theme="3" tint="-0.24994659260841701"/>
      </bottom>
      <diagonal/>
    </border>
    <border>
      <left/>
      <right style="double">
        <color theme="3" tint="-0.24994659260841701"/>
      </right>
      <top/>
      <bottom style="double">
        <color theme="3" tint="-0.24994659260841701"/>
      </bottom>
      <diagonal/>
    </border>
    <border>
      <left style="double">
        <color theme="3" tint="-0.24994659260841701"/>
      </left>
      <right/>
      <top style="double">
        <color theme="3" tint="-0.24994659260841701"/>
      </top>
      <bottom style="thin">
        <color indexed="64"/>
      </bottom>
      <diagonal/>
    </border>
    <border>
      <left/>
      <right/>
      <top style="double">
        <color theme="3" tint="-0.24994659260841701"/>
      </top>
      <bottom style="thin">
        <color indexed="64"/>
      </bottom>
      <diagonal/>
    </border>
    <border>
      <left/>
      <right style="double">
        <color theme="3" tint="-0.24994659260841701"/>
      </right>
      <top style="double">
        <color theme="3" tint="-0.24994659260841701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4" xfId="0" applyBorder="1"/>
    <xf numFmtId="0" fontId="0" fillId="3" borderId="6" xfId="0" applyFill="1" applyBorder="1"/>
    <xf numFmtId="0" fontId="0" fillId="3" borderId="0" xfId="0" applyFill="1"/>
    <xf numFmtId="0" fontId="0" fillId="3" borderId="7" xfId="0" applyFill="1" applyBorder="1"/>
    <xf numFmtId="0" fontId="3" fillId="3" borderId="0" xfId="0" applyFont="1" applyFill="1"/>
    <xf numFmtId="164" fontId="0" fillId="3" borderId="0" xfId="0" applyNumberFormat="1" applyFill="1"/>
    <xf numFmtId="165" fontId="0" fillId="3" borderId="0" xfId="0" applyNumberFormat="1" applyFill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6" fillId="3" borderId="0" xfId="0" applyFont="1" applyFill="1"/>
    <xf numFmtId="166" fontId="0" fillId="0" borderId="4" xfId="0" applyNumberFormat="1" applyBorder="1"/>
    <xf numFmtId="0" fontId="2" fillId="0" borderId="0" xfId="0" applyFont="1" applyAlignment="1">
      <alignment horizontal="center"/>
    </xf>
    <xf numFmtId="164" fontId="0" fillId="3" borderId="16" xfId="0" applyNumberFormat="1" applyFill="1" applyBorder="1"/>
    <xf numFmtId="0" fontId="8" fillId="3" borderId="0" xfId="0" applyFont="1" applyFill="1"/>
    <xf numFmtId="167" fontId="7" fillId="0" borderId="4" xfId="0" applyNumberFormat="1" applyFont="1" applyBorder="1"/>
    <xf numFmtId="166" fontId="7" fillId="0" borderId="4" xfId="0" applyNumberFormat="1" applyFont="1" applyBorder="1"/>
    <xf numFmtId="167" fontId="5" fillId="0" borderId="4" xfId="0" applyNumberFormat="1" applyFont="1" applyBorder="1"/>
    <xf numFmtId="166" fontId="5" fillId="0" borderId="4" xfId="0" applyNumberFormat="1" applyFont="1" applyBorder="1"/>
    <xf numFmtId="0" fontId="0" fillId="6" borderId="4" xfId="0" applyFill="1" applyBorder="1"/>
    <xf numFmtId="4" fontId="0" fillId="6" borderId="4" xfId="0" applyNumberFormat="1" applyFill="1" applyBorder="1"/>
    <xf numFmtId="168" fontId="0" fillId="6" borderId="4" xfId="0" applyNumberFormat="1" applyFill="1" applyBorder="1"/>
    <xf numFmtId="169" fontId="0" fillId="6" borderId="4" xfId="0" applyNumberFormat="1" applyFill="1" applyBorder="1"/>
    <xf numFmtId="0" fontId="0" fillId="5" borderId="20" xfId="0" applyFill="1" applyBorder="1"/>
    <xf numFmtId="0" fontId="0" fillId="6" borderId="21" xfId="0" applyFill="1" applyBorder="1"/>
    <xf numFmtId="4" fontId="0" fillId="6" borderId="21" xfId="0" applyNumberFormat="1" applyFill="1" applyBorder="1"/>
    <xf numFmtId="169" fontId="0" fillId="6" borderId="21" xfId="0" applyNumberFormat="1" applyFill="1" applyBorder="1"/>
    <xf numFmtId="168" fontId="0" fillId="6" borderId="21" xfId="0" applyNumberFormat="1" applyFill="1" applyBorder="1"/>
    <xf numFmtId="0" fontId="0" fillId="5" borderId="22" xfId="0" applyFill="1" applyBorder="1"/>
    <xf numFmtId="0" fontId="0" fillId="6" borderId="23" xfId="0" applyFill="1" applyBorder="1"/>
    <xf numFmtId="0" fontId="0" fillId="6" borderId="24" xfId="0" applyFill="1" applyBorder="1"/>
    <xf numFmtId="0" fontId="0" fillId="5" borderId="25" xfId="0" applyFill="1" applyBorder="1"/>
    <xf numFmtId="0" fontId="0" fillId="5" borderId="26" xfId="0" applyFill="1" applyBorder="1"/>
    <xf numFmtId="167" fontId="0" fillId="0" borderId="4" xfId="0" applyNumberFormat="1" applyBorder="1"/>
    <xf numFmtId="0" fontId="0" fillId="6" borderId="27" xfId="0" applyFill="1" applyBorder="1"/>
    <xf numFmtId="4" fontId="0" fillId="6" borderId="27" xfId="0" applyNumberFormat="1" applyFill="1" applyBorder="1"/>
    <xf numFmtId="0" fontId="0" fillId="6" borderId="28" xfId="0" applyFill="1" applyBorder="1"/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3" borderId="0" xfId="0" applyFill="1" applyBorder="1"/>
    <xf numFmtId="0" fontId="0" fillId="0" borderId="4" xfId="0" applyFill="1" applyBorder="1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0" fillId="0" borderId="4" xfId="0" applyFill="1" applyBorder="1" applyAlignment="1">
      <alignment horizontal="center"/>
    </xf>
    <xf numFmtId="0" fontId="10" fillId="3" borderId="0" xfId="0" applyFont="1" applyFill="1" applyBorder="1"/>
    <xf numFmtId="0" fontId="11" fillId="3" borderId="0" xfId="0" applyFont="1" applyFill="1"/>
    <xf numFmtId="0" fontId="10" fillId="3" borderId="0" xfId="0" applyFont="1" applyFill="1"/>
    <xf numFmtId="170" fontId="0" fillId="0" borderId="4" xfId="0" applyNumberFormat="1" applyBorder="1"/>
    <xf numFmtId="0" fontId="2" fillId="3" borderId="6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3" fontId="0" fillId="0" borderId="4" xfId="0" applyNumberFormat="1" applyBorder="1"/>
    <xf numFmtId="3" fontId="0" fillId="3" borderId="0" xfId="0" applyNumberFormat="1" applyFill="1"/>
    <xf numFmtId="171" fontId="0" fillId="0" borderId="4" xfId="0" applyNumberFormat="1" applyBorder="1"/>
    <xf numFmtId="171" fontId="0" fillId="3" borderId="0" xfId="0" applyNumberFormat="1" applyFill="1"/>
    <xf numFmtId="0" fontId="3" fillId="0" borderId="0" xfId="0" applyFont="1"/>
    <xf numFmtId="0" fontId="3" fillId="3" borderId="6" xfId="0" applyFont="1" applyFill="1" applyBorder="1" applyAlignment="1">
      <alignment horizontal="right"/>
    </xf>
    <xf numFmtId="0" fontId="3" fillId="3" borderId="29" xfId="0" applyFont="1" applyFill="1" applyBorder="1" applyAlignment="1">
      <alignment horizontal="right"/>
    </xf>
    <xf numFmtId="0" fontId="3" fillId="3" borderId="0" xfId="0" applyFont="1" applyFill="1" applyAlignment="1">
      <alignment horizontal="right"/>
    </xf>
    <xf numFmtId="0" fontId="13" fillId="0" borderId="4" xfId="0" applyFont="1" applyBorder="1" applyAlignment="1">
      <alignment horizontal="center"/>
    </xf>
    <xf numFmtId="0" fontId="14" fillId="8" borderId="4" xfId="0" applyFont="1" applyFill="1" applyBorder="1" applyAlignment="1">
      <alignment horizontal="center"/>
    </xf>
    <xf numFmtId="0" fontId="13" fillId="8" borderId="4" xfId="0" applyFont="1" applyFill="1" applyBorder="1" applyAlignment="1">
      <alignment horizontal="center" vertical="center"/>
    </xf>
    <xf numFmtId="173" fontId="13" fillId="8" borderId="4" xfId="0" applyNumberFormat="1" applyFont="1" applyFill="1" applyBorder="1" applyAlignment="1">
      <alignment horizontal="center"/>
    </xf>
    <xf numFmtId="0" fontId="13" fillId="8" borderId="4" xfId="0" applyFont="1" applyFill="1" applyBorder="1" applyAlignment="1">
      <alignment horizontal="center"/>
    </xf>
    <xf numFmtId="0" fontId="13" fillId="0" borderId="0" xfId="0" applyFont="1"/>
    <xf numFmtId="0" fontId="14" fillId="7" borderId="27" xfId="0" applyFont="1" applyFill="1" applyBorder="1" applyAlignment="1">
      <alignment horizontal="center" vertical="center"/>
    </xf>
    <xf numFmtId="0" fontId="14" fillId="7" borderId="5" xfId="0" applyFont="1" applyFill="1" applyBorder="1" applyAlignment="1">
      <alignment horizontal="center" vertical="center"/>
    </xf>
    <xf numFmtId="0" fontId="14" fillId="7" borderId="30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wrapText="1"/>
    </xf>
    <xf numFmtId="175" fontId="0" fillId="0" borderId="4" xfId="0" applyNumberFormat="1" applyBorder="1"/>
    <xf numFmtId="175" fontId="0" fillId="0" borderId="27" xfId="0" applyNumberFormat="1" applyBorder="1" applyAlignment="1">
      <alignment horizontal="center"/>
    </xf>
    <xf numFmtId="175" fontId="0" fillId="0" borderId="30" xfId="0" applyNumberFormat="1" applyBorder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2F2F2"/>
      <color rgb="FFD9D9D9"/>
      <color rgb="FF000000"/>
      <color rgb="FF6600CC"/>
      <color rgb="FFC4D79B"/>
      <color rgb="FFB8CCE4"/>
      <color rgb="FFF7CA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533400</xdr:colOff>
      <xdr:row>3</xdr:row>
      <xdr:rowOff>180975</xdr:rowOff>
    </xdr:from>
    <xdr:to>
      <xdr:col>18</xdr:col>
      <xdr:colOff>190500</xdr:colOff>
      <xdr:row>9</xdr:row>
      <xdr:rowOff>61015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50D5593-A024-4A80-8CB1-E4E6946707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91375" y="828675"/>
          <a:ext cx="2095500" cy="1032565"/>
        </a:xfrm>
        <a:prstGeom prst="rect">
          <a:avLst/>
        </a:prstGeom>
      </xdr:spPr>
    </xdr:pic>
    <xdr:clientData/>
  </xdr:twoCellAnchor>
  <xdr:twoCellAnchor>
    <xdr:from>
      <xdr:col>4</xdr:col>
      <xdr:colOff>371475</xdr:colOff>
      <xdr:row>10</xdr:row>
      <xdr:rowOff>171449</xdr:rowOff>
    </xdr:from>
    <xdr:to>
      <xdr:col>4</xdr:col>
      <xdr:colOff>571500</xdr:colOff>
      <xdr:row>11</xdr:row>
      <xdr:rowOff>180975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7631792B-E194-4456-B684-A0A8DFE35217}"/>
            </a:ext>
          </a:extLst>
        </xdr:cNvPr>
        <xdr:cNvSpPr>
          <a:spLocks noChangeArrowheads="1"/>
        </xdr:cNvSpPr>
      </xdr:nvSpPr>
      <xdr:spPr bwMode="auto">
        <a:xfrm>
          <a:off x="2886075" y="2162174"/>
          <a:ext cx="200025" cy="200026"/>
        </a:xfrm>
        <a:custGeom>
          <a:avLst/>
          <a:gdLst>
            <a:gd name="T0" fmla="*/ 2147483646 w 21600"/>
            <a:gd name="T1" fmla="*/ 0 h 21600"/>
            <a:gd name="T2" fmla="*/ 0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2147483646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5400 h 21600"/>
            <a:gd name="T14" fmla="*/ 18900 w 21600"/>
            <a:gd name="T15" fmla="*/ 162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6200" y="0"/>
              </a:moveTo>
              <a:lnTo>
                <a:pt x="16200" y="5400"/>
              </a:lnTo>
              <a:lnTo>
                <a:pt x="3375" y="5400"/>
              </a:lnTo>
              <a:lnTo>
                <a:pt x="3375" y="16200"/>
              </a:lnTo>
              <a:lnTo>
                <a:pt x="16200" y="16200"/>
              </a:lnTo>
              <a:lnTo>
                <a:pt x="16200" y="21600"/>
              </a:lnTo>
              <a:lnTo>
                <a:pt x="21600" y="10800"/>
              </a:lnTo>
              <a:lnTo>
                <a:pt x="16200" y="0"/>
              </a:lnTo>
              <a:close/>
            </a:path>
            <a:path w="21600" h="21600">
              <a:moveTo>
                <a:pt x="1350" y="5400"/>
              </a:moveTo>
              <a:lnTo>
                <a:pt x="1350" y="16200"/>
              </a:lnTo>
              <a:lnTo>
                <a:pt x="2700" y="16200"/>
              </a:lnTo>
              <a:lnTo>
                <a:pt x="2700" y="5400"/>
              </a:lnTo>
              <a:lnTo>
                <a:pt x="1350" y="5400"/>
              </a:lnTo>
              <a:close/>
            </a:path>
            <a:path w="21600" h="21600">
              <a:moveTo>
                <a:pt x="0" y="5400"/>
              </a:moveTo>
              <a:lnTo>
                <a:pt x="0" y="16200"/>
              </a:lnTo>
              <a:lnTo>
                <a:pt x="675" y="16200"/>
              </a:lnTo>
              <a:lnTo>
                <a:pt x="675" y="5400"/>
              </a:lnTo>
              <a:lnTo>
                <a:pt x="0" y="5400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390525</xdr:colOff>
      <xdr:row>8</xdr:row>
      <xdr:rowOff>0</xdr:rowOff>
    </xdr:from>
    <xdr:to>
      <xdr:col>4</xdr:col>
      <xdr:colOff>590550</xdr:colOff>
      <xdr:row>9</xdr:row>
      <xdr:rowOff>9526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CC8B27BB-8AEE-40BD-BDF0-C3DA155C4429}"/>
            </a:ext>
          </a:extLst>
        </xdr:cNvPr>
        <xdr:cNvSpPr>
          <a:spLocks noChangeArrowheads="1"/>
        </xdr:cNvSpPr>
      </xdr:nvSpPr>
      <xdr:spPr bwMode="auto">
        <a:xfrm>
          <a:off x="2905125" y="1609725"/>
          <a:ext cx="200025" cy="200026"/>
        </a:xfrm>
        <a:custGeom>
          <a:avLst/>
          <a:gdLst>
            <a:gd name="T0" fmla="*/ 2147483646 w 21600"/>
            <a:gd name="T1" fmla="*/ 0 h 21600"/>
            <a:gd name="T2" fmla="*/ 0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2147483646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5400 h 21600"/>
            <a:gd name="T14" fmla="*/ 18900 w 21600"/>
            <a:gd name="T15" fmla="*/ 162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6200" y="0"/>
              </a:moveTo>
              <a:lnTo>
                <a:pt x="16200" y="5400"/>
              </a:lnTo>
              <a:lnTo>
                <a:pt x="3375" y="5400"/>
              </a:lnTo>
              <a:lnTo>
                <a:pt x="3375" y="16200"/>
              </a:lnTo>
              <a:lnTo>
                <a:pt x="16200" y="16200"/>
              </a:lnTo>
              <a:lnTo>
                <a:pt x="16200" y="21600"/>
              </a:lnTo>
              <a:lnTo>
                <a:pt x="21600" y="10800"/>
              </a:lnTo>
              <a:lnTo>
                <a:pt x="16200" y="0"/>
              </a:lnTo>
              <a:close/>
            </a:path>
            <a:path w="21600" h="21600">
              <a:moveTo>
                <a:pt x="1350" y="5400"/>
              </a:moveTo>
              <a:lnTo>
                <a:pt x="1350" y="16200"/>
              </a:lnTo>
              <a:lnTo>
                <a:pt x="2700" y="16200"/>
              </a:lnTo>
              <a:lnTo>
                <a:pt x="2700" y="5400"/>
              </a:lnTo>
              <a:lnTo>
                <a:pt x="1350" y="5400"/>
              </a:lnTo>
              <a:close/>
            </a:path>
            <a:path w="21600" h="21600">
              <a:moveTo>
                <a:pt x="0" y="5400"/>
              </a:moveTo>
              <a:lnTo>
                <a:pt x="0" y="16200"/>
              </a:lnTo>
              <a:lnTo>
                <a:pt x="675" y="16200"/>
              </a:lnTo>
              <a:lnTo>
                <a:pt x="675" y="5400"/>
              </a:lnTo>
              <a:lnTo>
                <a:pt x="0" y="5400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400050</xdr:colOff>
      <xdr:row>5</xdr:row>
      <xdr:rowOff>9525</xdr:rowOff>
    </xdr:from>
    <xdr:to>
      <xdr:col>4</xdr:col>
      <xdr:colOff>600075</xdr:colOff>
      <xdr:row>6</xdr:row>
      <xdr:rowOff>19051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C2922F8E-F307-4E85-97F1-4A0A90C977F4}"/>
            </a:ext>
          </a:extLst>
        </xdr:cNvPr>
        <xdr:cNvSpPr>
          <a:spLocks noChangeArrowheads="1"/>
        </xdr:cNvSpPr>
      </xdr:nvSpPr>
      <xdr:spPr bwMode="auto">
        <a:xfrm>
          <a:off x="2914650" y="1047750"/>
          <a:ext cx="200025" cy="200026"/>
        </a:xfrm>
        <a:custGeom>
          <a:avLst/>
          <a:gdLst>
            <a:gd name="T0" fmla="*/ 2147483646 w 21600"/>
            <a:gd name="T1" fmla="*/ 0 h 21600"/>
            <a:gd name="T2" fmla="*/ 0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2147483646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5400 h 21600"/>
            <a:gd name="T14" fmla="*/ 18900 w 21600"/>
            <a:gd name="T15" fmla="*/ 162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6200" y="0"/>
              </a:moveTo>
              <a:lnTo>
                <a:pt x="16200" y="5400"/>
              </a:lnTo>
              <a:lnTo>
                <a:pt x="3375" y="5400"/>
              </a:lnTo>
              <a:lnTo>
                <a:pt x="3375" y="16200"/>
              </a:lnTo>
              <a:lnTo>
                <a:pt x="16200" y="16200"/>
              </a:lnTo>
              <a:lnTo>
                <a:pt x="16200" y="21600"/>
              </a:lnTo>
              <a:lnTo>
                <a:pt x="21600" y="10800"/>
              </a:lnTo>
              <a:lnTo>
                <a:pt x="16200" y="0"/>
              </a:lnTo>
              <a:close/>
            </a:path>
            <a:path w="21600" h="21600">
              <a:moveTo>
                <a:pt x="1350" y="5400"/>
              </a:moveTo>
              <a:lnTo>
                <a:pt x="1350" y="16200"/>
              </a:lnTo>
              <a:lnTo>
                <a:pt x="2700" y="16200"/>
              </a:lnTo>
              <a:lnTo>
                <a:pt x="2700" y="5400"/>
              </a:lnTo>
              <a:lnTo>
                <a:pt x="1350" y="5400"/>
              </a:lnTo>
              <a:close/>
            </a:path>
            <a:path w="21600" h="21600">
              <a:moveTo>
                <a:pt x="0" y="5400"/>
              </a:moveTo>
              <a:lnTo>
                <a:pt x="0" y="16200"/>
              </a:lnTo>
              <a:lnTo>
                <a:pt x="675" y="16200"/>
              </a:lnTo>
              <a:lnTo>
                <a:pt x="675" y="5400"/>
              </a:lnTo>
              <a:lnTo>
                <a:pt x="0" y="5400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0</xdr:rowOff>
    </xdr:from>
    <xdr:to>
      <xdr:col>8</xdr:col>
      <xdr:colOff>200025</xdr:colOff>
      <xdr:row>9</xdr:row>
      <xdr:rowOff>9526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AB7696E0-7638-414F-80A6-29327153B80C}"/>
            </a:ext>
          </a:extLst>
        </xdr:cNvPr>
        <xdr:cNvSpPr>
          <a:spLocks noChangeArrowheads="1"/>
        </xdr:cNvSpPr>
      </xdr:nvSpPr>
      <xdr:spPr bwMode="auto">
        <a:xfrm>
          <a:off x="4371975" y="1609725"/>
          <a:ext cx="200025" cy="200026"/>
        </a:xfrm>
        <a:custGeom>
          <a:avLst/>
          <a:gdLst>
            <a:gd name="T0" fmla="*/ 2147483646 w 21600"/>
            <a:gd name="T1" fmla="*/ 0 h 21600"/>
            <a:gd name="T2" fmla="*/ 0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2147483646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5400 h 21600"/>
            <a:gd name="T14" fmla="*/ 18900 w 21600"/>
            <a:gd name="T15" fmla="*/ 162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6200" y="0"/>
              </a:moveTo>
              <a:lnTo>
                <a:pt x="16200" y="5400"/>
              </a:lnTo>
              <a:lnTo>
                <a:pt x="3375" y="5400"/>
              </a:lnTo>
              <a:lnTo>
                <a:pt x="3375" y="16200"/>
              </a:lnTo>
              <a:lnTo>
                <a:pt x="16200" y="16200"/>
              </a:lnTo>
              <a:lnTo>
                <a:pt x="16200" y="21600"/>
              </a:lnTo>
              <a:lnTo>
                <a:pt x="21600" y="10800"/>
              </a:lnTo>
              <a:lnTo>
                <a:pt x="16200" y="0"/>
              </a:lnTo>
              <a:close/>
            </a:path>
            <a:path w="21600" h="21600">
              <a:moveTo>
                <a:pt x="1350" y="5400"/>
              </a:moveTo>
              <a:lnTo>
                <a:pt x="1350" y="16200"/>
              </a:lnTo>
              <a:lnTo>
                <a:pt x="2700" y="16200"/>
              </a:lnTo>
              <a:lnTo>
                <a:pt x="2700" y="5400"/>
              </a:lnTo>
              <a:lnTo>
                <a:pt x="1350" y="5400"/>
              </a:lnTo>
              <a:close/>
            </a:path>
            <a:path w="21600" h="21600">
              <a:moveTo>
                <a:pt x="0" y="5400"/>
              </a:moveTo>
              <a:lnTo>
                <a:pt x="0" y="16200"/>
              </a:lnTo>
              <a:lnTo>
                <a:pt x="675" y="16200"/>
              </a:lnTo>
              <a:lnTo>
                <a:pt x="675" y="5400"/>
              </a:lnTo>
              <a:lnTo>
                <a:pt x="0" y="5400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</xdr:row>
      <xdr:rowOff>0</xdr:rowOff>
    </xdr:from>
    <xdr:to>
      <xdr:col>8</xdr:col>
      <xdr:colOff>200025</xdr:colOff>
      <xdr:row>12</xdr:row>
      <xdr:rowOff>9526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3766B685-CD4D-42A0-A131-F3C3745EB8CA}"/>
            </a:ext>
          </a:extLst>
        </xdr:cNvPr>
        <xdr:cNvSpPr>
          <a:spLocks noChangeArrowheads="1"/>
        </xdr:cNvSpPr>
      </xdr:nvSpPr>
      <xdr:spPr bwMode="auto">
        <a:xfrm>
          <a:off x="4371975" y="2181225"/>
          <a:ext cx="200025" cy="200026"/>
        </a:xfrm>
        <a:custGeom>
          <a:avLst/>
          <a:gdLst>
            <a:gd name="T0" fmla="*/ 2147483646 w 21600"/>
            <a:gd name="T1" fmla="*/ 0 h 21600"/>
            <a:gd name="T2" fmla="*/ 0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2147483646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5400 h 21600"/>
            <a:gd name="T14" fmla="*/ 18900 w 21600"/>
            <a:gd name="T15" fmla="*/ 162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6200" y="0"/>
              </a:moveTo>
              <a:lnTo>
                <a:pt x="16200" y="5400"/>
              </a:lnTo>
              <a:lnTo>
                <a:pt x="3375" y="5400"/>
              </a:lnTo>
              <a:lnTo>
                <a:pt x="3375" y="16200"/>
              </a:lnTo>
              <a:lnTo>
                <a:pt x="16200" y="16200"/>
              </a:lnTo>
              <a:lnTo>
                <a:pt x="16200" y="21600"/>
              </a:lnTo>
              <a:lnTo>
                <a:pt x="21600" y="10800"/>
              </a:lnTo>
              <a:lnTo>
                <a:pt x="16200" y="0"/>
              </a:lnTo>
              <a:close/>
            </a:path>
            <a:path w="21600" h="21600">
              <a:moveTo>
                <a:pt x="1350" y="5400"/>
              </a:moveTo>
              <a:lnTo>
                <a:pt x="1350" y="16200"/>
              </a:lnTo>
              <a:lnTo>
                <a:pt x="2700" y="16200"/>
              </a:lnTo>
              <a:lnTo>
                <a:pt x="2700" y="5400"/>
              </a:lnTo>
              <a:lnTo>
                <a:pt x="1350" y="5400"/>
              </a:lnTo>
              <a:close/>
            </a:path>
            <a:path w="21600" h="21600">
              <a:moveTo>
                <a:pt x="0" y="5400"/>
              </a:moveTo>
              <a:lnTo>
                <a:pt x="0" y="16200"/>
              </a:lnTo>
              <a:lnTo>
                <a:pt x="675" y="16200"/>
              </a:lnTo>
              <a:lnTo>
                <a:pt x="675" y="5400"/>
              </a:lnTo>
              <a:lnTo>
                <a:pt x="0" y="5400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14</xdr:col>
      <xdr:colOff>495299</xdr:colOff>
      <xdr:row>10</xdr:row>
      <xdr:rowOff>95249</xdr:rowOff>
    </xdr:from>
    <xdr:to>
      <xdr:col>24</xdr:col>
      <xdr:colOff>44648</xdr:colOff>
      <xdr:row>23</xdr:row>
      <xdr:rowOff>9524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F112C209-475F-F9B6-2570-C0B8C73CBB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53274" y="2085974"/>
          <a:ext cx="5645349" cy="2486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495300</xdr:colOff>
      <xdr:row>11</xdr:row>
      <xdr:rowOff>9524</xdr:rowOff>
    </xdr:from>
    <xdr:to>
      <xdr:col>12</xdr:col>
      <xdr:colOff>238125</xdr:colOff>
      <xdr:row>11</xdr:row>
      <xdr:rowOff>190499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2CF6F972-A30A-4927-97FE-28EC6EDB4ABA}"/>
            </a:ext>
          </a:extLst>
        </xdr:cNvPr>
        <xdr:cNvSpPr>
          <a:spLocks noChangeArrowheads="1"/>
        </xdr:cNvSpPr>
      </xdr:nvSpPr>
      <xdr:spPr bwMode="auto">
        <a:xfrm>
          <a:off x="7343775" y="2181224"/>
          <a:ext cx="352425" cy="180975"/>
        </a:xfrm>
        <a:custGeom>
          <a:avLst/>
          <a:gdLst>
            <a:gd name="T0" fmla="*/ 2147483646 w 21600"/>
            <a:gd name="T1" fmla="*/ 0 h 21600"/>
            <a:gd name="T2" fmla="*/ 0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2147483646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5400 h 21600"/>
            <a:gd name="T14" fmla="*/ 18900 w 21600"/>
            <a:gd name="T15" fmla="*/ 162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6200" y="0"/>
              </a:moveTo>
              <a:lnTo>
                <a:pt x="16200" y="5400"/>
              </a:lnTo>
              <a:lnTo>
                <a:pt x="3375" y="5400"/>
              </a:lnTo>
              <a:lnTo>
                <a:pt x="3375" y="16200"/>
              </a:lnTo>
              <a:lnTo>
                <a:pt x="16200" y="16200"/>
              </a:lnTo>
              <a:lnTo>
                <a:pt x="16200" y="21600"/>
              </a:lnTo>
              <a:lnTo>
                <a:pt x="21600" y="10800"/>
              </a:lnTo>
              <a:lnTo>
                <a:pt x="16200" y="0"/>
              </a:lnTo>
              <a:close/>
            </a:path>
            <a:path w="21600" h="21600">
              <a:moveTo>
                <a:pt x="1350" y="5400"/>
              </a:moveTo>
              <a:lnTo>
                <a:pt x="1350" y="16200"/>
              </a:lnTo>
              <a:lnTo>
                <a:pt x="2700" y="16200"/>
              </a:lnTo>
              <a:lnTo>
                <a:pt x="2700" y="5400"/>
              </a:lnTo>
              <a:lnTo>
                <a:pt x="1350" y="5400"/>
              </a:lnTo>
              <a:close/>
            </a:path>
            <a:path w="21600" h="21600">
              <a:moveTo>
                <a:pt x="0" y="5400"/>
              </a:moveTo>
              <a:lnTo>
                <a:pt x="0" y="16200"/>
              </a:lnTo>
              <a:lnTo>
                <a:pt x="675" y="16200"/>
              </a:lnTo>
              <a:lnTo>
                <a:pt x="675" y="5400"/>
              </a:lnTo>
              <a:lnTo>
                <a:pt x="0" y="5400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495300</xdr:colOff>
      <xdr:row>15</xdr:row>
      <xdr:rowOff>180973</xdr:rowOff>
    </xdr:from>
    <xdr:to>
      <xdr:col>12</xdr:col>
      <xdr:colOff>247650</xdr:colOff>
      <xdr:row>16</xdr:row>
      <xdr:rowOff>180974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B92A557A-D212-4701-A5FD-9624A76E011A}"/>
            </a:ext>
          </a:extLst>
        </xdr:cNvPr>
        <xdr:cNvSpPr>
          <a:spLocks noChangeArrowheads="1"/>
        </xdr:cNvSpPr>
      </xdr:nvSpPr>
      <xdr:spPr bwMode="auto">
        <a:xfrm>
          <a:off x="7343775" y="3114673"/>
          <a:ext cx="361950" cy="190501"/>
        </a:xfrm>
        <a:custGeom>
          <a:avLst/>
          <a:gdLst>
            <a:gd name="T0" fmla="*/ 2147483646 w 21600"/>
            <a:gd name="T1" fmla="*/ 0 h 21600"/>
            <a:gd name="T2" fmla="*/ 0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2147483646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5400 h 21600"/>
            <a:gd name="T14" fmla="*/ 18900 w 21600"/>
            <a:gd name="T15" fmla="*/ 162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6200" y="0"/>
              </a:moveTo>
              <a:lnTo>
                <a:pt x="16200" y="5400"/>
              </a:lnTo>
              <a:lnTo>
                <a:pt x="3375" y="5400"/>
              </a:lnTo>
              <a:lnTo>
                <a:pt x="3375" y="16200"/>
              </a:lnTo>
              <a:lnTo>
                <a:pt x="16200" y="16200"/>
              </a:lnTo>
              <a:lnTo>
                <a:pt x="16200" y="21600"/>
              </a:lnTo>
              <a:lnTo>
                <a:pt x="21600" y="10800"/>
              </a:lnTo>
              <a:lnTo>
                <a:pt x="16200" y="0"/>
              </a:lnTo>
              <a:close/>
            </a:path>
            <a:path w="21600" h="21600">
              <a:moveTo>
                <a:pt x="1350" y="5400"/>
              </a:moveTo>
              <a:lnTo>
                <a:pt x="1350" y="16200"/>
              </a:lnTo>
              <a:lnTo>
                <a:pt x="2700" y="16200"/>
              </a:lnTo>
              <a:lnTo>
                <a:pt x="2700" y="5400"/>
              </a:lnTo>
              <a:lnTo>
                <a:pt x="1350" y="5400"/>
              </a:lnTo>
              <a:close/>
            </a:path>
            <a:path w="21600" h="21600">
              <a:moveTo>
                <a:pt x="0" y="5400"/>
              </a:moveTo>
              <a:lnTo>
                <a:pt x="0" y="16200"/>
              </a:lnTo>
              <a:lnTo>
                <a:pt x="675" y="16200"/>
              </a:lnTo>
              <a:lnTo>
                <a:pt x="675" y="5400"/>
              </a:lnTo>
              <a:lnTo>
                <a:pt x="0" y="5400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66675</xdr:colOff>
      <xdr:row>5</xdr:row>
      <xdr:rowOff>180974</xdr:rowOff>
    </xdr:from>
    <xdr:to>
      <xdr:col>12</xdr:col>
      <xdr:colOff>266700</xdr:colOff>
      <xdr:row>7</xdr:row>
      <xdr:rowOff>0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07DF58C0-F674-4A9B-A776-1FC01E96CF84}"/>
            </a:ext>
          </a:extLst>
        </xdr:cNvPr>
        <xdr:cNvSpPr>
          <a:spLocks noChangeArrowheads="1"/>
        </xdr:cNvSpPr>
      </xdr:nvSpPr>
      <xdr:spPr bwMode="auto">
        <a:xfrm>
          <a:off x="7524750" y="1209674"/>
          <a:ext cx="200025" cy="200026"/>
        </a:xfrm>
        <a:custGeom>
          <a:avLst/>
          <a:gdLst>
            <a:gd name="T0" fmla="*/ 2147483646 w 21600"/>
            <a:gd name="T1" fmla="*/ 0 h 21600"/>
            <a:gd name="T2" fmla="*/ 0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2147483646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5400 h 21600"/>
            <a:gd name="T14" fmla="*/ 18900 w 21600"/>
            <a:gd name="T15" fmla="*/ 162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6200" y="0"/>
              </a:moveTo>
              <a:lnTo>
                <a:pt x="16200" y="5400"/>
              </a:lnTo>
              <a:lnTo>
                <a:pt x="3375" y="5400"/>
              </a:lnTo>
              <a:lnTo>
                <a:pt x="3375" y="16200"/>
              </a:lnTo>
              <a:lnTo>
                <a:pt x="16200" y="16200"/>
              </a:lnTo>
              <a:lnTo>
                <a:pt x="16200" y="21600"/>
              </a:lnTo>
              <a:lnTo>
                <a:pt x="21600" y="10800"/>
              </a:lnTo>
              <a:lnTo>
                <a:pt x="16200" y="0"/>
              </a:lnTo>
              <a:close/>
            </a:path>
            <a:path w="21600" h="21600">
              <a:moveTo>
                <a:pt x="1350" y="5400"/>
              </a:moveTo>
              <a:lnTo>
                <a:pt x="1350" y="16200"/>
              </a:lnTo>
              <a:lnTo>
                <a:pt x="2700" y="16200"/>
              </a:lnTo>
              <a:lnTo>
                <a:pt x="2700" y="5400"/>
              </a:lnTo>
              <a:lnTo>
                <a:pt x="1350" y="5400"/>
              </a:lnTo>
              <a:close/>
            </a:path>
            <a:path w="21600" h="21600">
              <a:moveTo>
                <a:pt x="0" y="5400"/>
              </a:moveTo>
              <a:lnTo>
                <a:pt x="0" y="16200"/>
              </a:lnTo>
              <a:lnTo>
                <a:pt x="675" y="16200"/>
              </a:lnTo>
              <a:lnTo>
                <a:pt x="675" y="5400"/>
              </a:lnTo>
              <a:lnTo>
                <a:pt x="0" y="5400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11</xdr:row>
      <xdr:rowOff>9525</xdr:rowOff>
    </xdr:from>
    <xdr:to>
      <xdr:col>3</xdr:col>
      <xdr:colOff>314325</xdr:colOff>
      <xdr:row>12</xdr:row>
      <xdr:rowOff>19051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F9EEC18A-E6F1-4987-9E51-8AA22947EEA2}"/>
            </a:ext>
          </a:extLst>
        </xdr:cNvPr>
        <xdr:cNvSpPr>
          <a:spLocks noChangeArrowheads="1"/>
        </xdr:cNvSpPr>
      </xdr:nvSpPr>
      <xdr:spPr bwMode="auto">
        <a:xfrm>
          <a:off x="1685925" y="2181225"/>
          <a:ext cx="200025" cy="200026"/>
        </a:xfrm>
        <a:custGeom>
          <a:avLst/>
          <a:gdLst>
            <a:gd name="T0" fmla="*/ 2147483646 w 21600"/>
            <a:gd name="T1" fmla="*/ 0 h 21600"/>
            <a:gd name="T2" fmla="*/ 0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2147483646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5400 h 21600"/>
            <a:gd name="T14" fmla="*/ 18900 w 21600"/>
            <a:gd name="T15" fmla="*/ 162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6200" y="0"/>
              </a:moveTo>
              <a:lnTo>
                <a:pt x="16200" y="5400"/>
              </a:lnTo>
              <a:lnTo>
                <a:pt x="3375" y="5400"/>
              </a:lnTo>
              <a:lnTo>
                <a:pt x="3375" y="16200"/>
              </a:lnTo>
              <a:lnTo>
                <a:pt x="16200" y="16200"/>
              </a:lnTo>
              <a:lnTo>
                <a:pt x="16200" y="21600"/>
              </a:lnTo>
              <a:lnTo>
                <a:pt x="21600" y="10800"/>
              </a:lnTo>
              <a:lnTo>
                <a:pt x="16200" y="0"/>
              </a:lnTo>
              <a:close/>
            </a:path>
            <a:path w="21600" h="21600">
              <a:moveTo>
                <a:pt x="1350" y="5400"/>
              </a:moveTo>
              <a:lnTo>
                <a:pt x="1350" y="16200"/>
              </a:lnTo>
              <a:lnTo>
                <a:pt x="2700" y="16200"/>
              </a:lnTo>
              <a:lnTo>
                <a:pt x="2700" y="5400"/>
              </a:lnTo>
              <a:lnTo>
                <a:pt x="1350" y="5400"/>
              </a:lnTo>
              <a:close/>
            </a:path>
            <a:path w="21600" h="21600">
              <a:moveTo>
                <a:pt x="0" y="5400"/>
              </a:moveTo>
              <a:lnTo>
                <a:pt x="0" y="16200"/>
              </a:lnTo>
              <a:lnTo>
                <a:pt x="675" y="16200"/>
              </a:lnTo>
              <a:lnTo>
                <a:pt x="675" y="5400"/>
              </a:lnTo>
              <a:lnTo>
                <a:pt x="0" y="5400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endParaRPr lang="pt-BR"/>
        </a:p>
      </xdr:txBody>
    </xdr:sp>
    <xdr:clientData/>
  </xdr:twoCellAnchor>
  <xdr:twoCellAnchor>
    <xdr:from>
      <xdr:col>3</xdr:col>
      <xdr:colOff>104775</xdr:colOff>
      <xdr:row>16</xdr:row>
      <xdr:rowOff>9525</xdr:rowOff>
    </xdr:from>
    <xdr:to>
      <xdr:col>3</xdr:col>
      <xdr:colOff>304800</xdr:colOff>
      <xdr:row>17</xdr:row>
      <xdr:rowOff>19051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55DB8DE2-477C-4FCC-B805-5CAA5212BB7F}"/>
            </a:ext>
          </a:extLst>
        </xdr:cNvPr>
        <xdr:cNvSpPr>
          <a:spLocks noChangeArrowheads="1"/>
        </xdr:cNvSpPr>
      </xdr:nvSpPr>
      <xdr:spPr bwMode="auto">
        <a:xfrm>
          <a:off x="1676400" y="3133725"/>
          <a:ext cx="200025" cy="200026"/>
        </a:xfrm>
        <a:custGeom>
          <a:avLst/>
          <a:gdLst>
            <a:gd name="T0" fmla="*/ 2147483646 w 21600"/>
            <a:gd name="T1" fmla="*/ 0 h 21600"/>
            <a:gd name="T2" fmla="*/ 0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2147483646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5400 h 21600"/>
            <a:gd name="T14" fmla="*/ 18900 w 21600"/>
            <a:gd name="T15" fmla="*/ 162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6200" y="0"/>
              </a:moveTo>
              <a:lnTo>
                <a:pt x="16200" y="5400"/>
              </a:lnTo>
              <a:lnTo>
                <a:pt x="3375" y="5400"/>
              </a:lnTo>
              <a:lnTo>
                <a:pt x="3375" y="16200"/>
              </a:lnTo>
              <a:lnTo>
                <a:pt x="16200" y="16200"/>
              </a:lnTo>
              <a:lnTo>
                <a:pt x="16200" y="21600"/>
              </a:lnTo>
              <a:lnTo>
                <a:pt x="21600" y="10800"/>
              </a:lnTo>
              <a:lnTo>
                <a:pt x="16200" y="0"/>
              </a:lnTo>
              <a:close/>
            </a:path>
            <a:path w="21600" h="21600">
              <a:moveTo>
                <a:pt x="1350" y="5400"/>
              </a:moveTo>
              <a:lnTo>
                <a:pt x="1350" y="16200"/>
              </a:lnTo>
              <a:lnTo>
                <a:pt x="2700" y="16200"/>
              </a:lnTo>
              <a:lnTo>
                <a:pt x="2700" y="5400"/>
              </a:lnTo>
              <a:lnTo>
                <a:pt x="1350" y="5400"/>
              </a:lnTo>
              <a:close/>
            </a:path>
            <a:path w="21600" h="21600">
              <a:moveTo>
                <a:pt x="0" y="5400"/>
              </a:moveTo>
              <a:lnTo>
                <a:pt x="0" y="16200"/>
              </a:lnTo>
              <a:lnTo>
                <a:pt x="675" y="16200"/>
              </a:lnTo>
              <a:lnTo>
                <a:pt x="675" y="5400"/>
              </a:lnTo>
              <a:lnTo>
                <a:pt x="0" y="5400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endParaRPr lang="pt-BR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DDB05-B20A-4A4C-8725-32AB77E577F3}">
  <dimension ref="B1:P24"/>
  <sheetViews>
    <sheetView tabSelected="1" workbookViewId="0">
      <selection activeCell="D13" sqref="D13"/>
    </sheetView>
  </sheetViews>
  <sheetFormatPr defaultRowHeight="15" x14ac:dyDescent="0.25"/>
  <cols>
    <col min="1" max="1" width="4.28515625" customWidth="1"/>
    <col min="8" max="8" width="6.42578125" customWidth="1"/>
    <col min="9" max="9" width="3.28515625" bestFit="1" customWidth="1"/>
    <col min="11" max="11" width="4.7109375" customWidth="1"/>
    <col min="12" max="12" width="4.140625" customWidth="1"/>
    <col min="14" max="14" width="3.85546875" customWidth="1"/>
  </cols>
  <sheetData>
    <row r="1" spans="2:16" ht="15.75" thickBot="1" x14ac:dyDescent="0.3"/>
    <row r="2" spans="2:16" ht="18.75" thickTop="1" thickBot="1" x14ac:dyDescent="0.3">
      <c r="B2" s="52" t="s">
        <v>39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4"/>
    </row>
    <row r="3" spans="2:16" ht="16.5" thickTop="1" thickBot="1" x14ac:dyDescent="0.3"/>
    <row r="4" spans="2:16" ht="15.75" thickTop="1" x14ac:dyDescent="0.25">
      <c r="B4" s="41" t="s">
        <v>40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2:16" x14ac:dyDescent="0.25">
      <c r="B5" s="60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4"/>
    </row>
    <row r="6" spans="2:16" x14ac:dyDescent="0.25">
      <c r="B6" s="67" t="s">
        <v>41</v>
      </c>
      <c r="C6" s="68"/>
      <c r="D6" s="1">
        <v>0.75</v>
      </c>
      <c r="E6" s="3" t="s">
        <v>42</v>
      </c>
      <c r="F6" s="69" t="s">
        <v>43</v>
      </c>
      <c r="G6" s="62">
        <v>100</v>
      </c>
      <c r="H6" s="3" t="s">
        <v>42</v>
      </c>
      <c r="I6" s="69" t="s">
        <v>57</v>
      </c>
      <c r="J6" s="51">
        <v>13.8</v>
      </c>
      <c r="K6" s="3" t="s">
        <v>59</v>
      </c>
      <c r="L6" s="69" t="s">
        <v>58</v>
      </c>
      <c r="M6" s="51">
        <v>13.8</v>
      </c>
      <c r="N6" s="4" t="s">
        <v>59</v>
      </c>
    </row>
    <row r="7" spans="2:16" x14ac:dyDescent="0.25">
      <c r="B7" s="2"/>
      <c r="C7" s="3"/>
      <c r="D7" s="3"/>
      <c r="E7" s="3"/>
      <c r="F7" s="3"/>
      <c r="G7" s="63"/>
      <c r="H7" s="3"/>
      <c r="I7" s="3"/>
      <c r="J7" s="3"/>
      <c r="K7" s="3"/>
      <c r="L7" s="3"/>
      <c r="M7" s="3"/>
      <c r="N7" s="4"/>
    </row>
    <row r="8" spans="2:16" x14ac:dyDescent="0.25">
      <c r="B8" s="2"/>
      <c r="C8" s="5" t="s">
        <v>44</v>
      </c>
      <c r="D8" s="5" t="s">
        <v>45</v>
      </c>
      <c r="E8" s="3"/>
      <c r="F8" s="5" t="s">
        <v>46</v>
      </c>
      <c r="G8" s="5" t="s">
        <v>47</v>
      </c>
      <c r="H8" s="3"/>
      <c r="I8" s="3"/>
      <c r="J8" s="5" t="s">
        <v>79</v>
      </c>
      <c r="K8" s="3"/>
      <c r="L8" s="3"/>
      <c r="M8" s="3"/>
      <c r="N8" s="4"/>
    </row>
    <row r="9" spans="2:16" x14ac:dyDescent="0.25">
      <c r="B9" s="2"/>
      <c r="C9" s="64">
        <v>0</v>
      </c>
      <c r="D9" s="1">
        <v>5.1100000000000003</v>
      </c>
      <c r="E9" s="3"/>
      <c r="F9" s="59">
        <f>C9*(G6/D6)*0.01*((J6/M6)^2)</f>
        <v>0</v>
      </c>
      <c r="G9" s="59">
        <f>D9*(G6/D6)*0.01*((J6/M6)^2)</f>
        <v>6.8133333333333335</v>
      </c>
      <c r="H9" s="3"/>
      <c r="I9" s="3"/>
      <c r="J9" s="80">
        <f>G9*0.2</f>
        <v>1.3626666666666667</v>
      </c>
      <c r="K9" s="81">
        <f>G9*0.8</f>
        <v>5.4506666666666668</v>
      </c>
      <c r="L9" s="82"/>
      <c r="M9" s="3"/>
      <c r="N9" s="4"/>
    </row>
    <row r="10" spans="2:16" x14ac:dyDescent="0.25">
      <c r="B10" s="2"/>
      <c r="C10" s="65"/>
      <c r="D10" s="3"/>
      <c r="E10" s="3"/>
      <c r="F10" s="3"/>
      <c r="G10" s="3"/>
      <c r="H10" s="3"/>
      <c r="I10" s="3"/>
      <c r="J10" s="3"/>
      <c r="K10" s="3"/>
      <c r="L10" s="3"/>
      <c r="M10" s="3"/>
      <c r="N10" s="4"/>
    </row>
    <row r="11" spans="2:16" x14ac:dyDescent="0.25">
      <c r="B11" s="2"/>
      <c r="C11" s="5" t="s">
        <v>48</v>
      </c>
      <c r="D11" s="5" t="s">
        <v>49</v>
      </c>
      <c r="E11" s="3"/>
      <c r="F11" s="5" t="s">
        <v>50</v>
      </c>
      <c r="G11" s="5" t="s">
        <v>51</v>
      </c>
      <c r="H11" s="3"/>
      <c r="I11" s="3"/>
      <c r="J11" s="3"/>
      <c r="K11" s="3"/>
      <c r="L11" s="3"/>
      <c r="M11" s="3"/>
      <c r="N11" s="4"/>
    </row>
    <row r="12" spans="2:16" x14ac:dyDescent="0.25">
      <c r="B12" s="2"/>
      <c r="C12" s="64">
        <v>0</v>
      </c>
      <c r="D12" s="1">
        <v>5.1100000000000003</v>
      </c>
      <c r="E12" s="3"/>
      <c r="F12" s="59">
        <f>C12*(G6/D6)*0.01*((J6/M6)^2)</f>
        <v>0</v>
      </c>
      <c r="G12" s="59">
        <f>D12*(G6/D6)*0.01*((J6/M6)^2)</f>
        <v>6.8133333333333335</v>
      </c>
      <c r="H12" s="3"/>
      <c r="I12" s="3"/>
      <c r="J12" s="3"/>
      <c r="K12" s="3"/>
      <c r="L12" s="3"/>
      <c r="M12" s="3"/>
      <c r="N12" s="4"/>
    </row>
    <row r="13" spans="2:16" ht="15.75" thickBot="1" x14ac:dyDescent="0.3">
      <c r="B13" s="8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10"/>
    </row>
    <row r="14" spans="2:16" ht="15.75" thickTop="1" x14ac:dyDescent="0.25"/>
    <row r="15" spans="2:16" ht="18" x14ac:dyDescent="0.35">
      <c r="B15" t="s">
        <v>60</v>
      </c>
    </row>
    <row r="16" spans="2:16" ht="18" x14ac:dyDescent="0.35">
      <c r="B16" t="s">
        <v>61</v>
      </c>
    </row>
    <row r="19" spans="2:2" x14ac:dyDescent="0.25">
      <c r="B19" s="66" t="s">
        <v>52</v>
      </c>
    </row>
    <row r="21" spans="2:2" x14ac:dyDescent="0.25">
      <c r="B21" t="s">
        <v>53</v>
      </c>
    </row>
    <row r="22" spans="2:2" x14ac:dyDescent="0.25">
      <c r="B22" t="s">
        <v>54</v>
      </c>
    </row>
    <row r="23" spans="2:2" x14ac:dyDescent="0.25">
      <c r="B23" t="s">
        <v>55</v>
      </c>
    </row>
    <row r="24" spans="2:2" x14ac:dyDescent="0.25">
      <c r="B24" t="s">
        <v>56</v>
      </c>
    </row>
  </sheetData>
  <mergeCells count="3">
    <mergeCell ref="B4:N4"/>
    <mergeCell ref="B6:C6"/>
    <mergeCell ref="K9:L9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A1A0C-3DE5-47DB-BE97-5133515D6692}">
  <dimension ref="B1:AE19"/>
  <sheetViews>
    <sheetView topLeftCell="M1" workbookViewId="0">
      <selection activeCell="V4" sqref="V4:AE12"/>
    </sheetView>
  </sheetViews>
  <sheetFormatPr defaultRowHeight="15" x14ac:dyDescent="0.25"/>
  <cols>
    <col min="1" max="1" width="3" customWidth="1"/>
    <col min="2" max="2" width="4.7109375" customWidth="1"/>
    <col min="3" max="3" width="11" bestFit="1" customWidth="1"/>
    <col min="4" max="4" width="12.28515625" bestFit="1" customWidth="1"/>
    <col min="5" max="5" width="7.28515625" customWidth="1"/>
    <col min="6" max="6" width="11.28515625" customWidth="1"/>
    <col min="7" max="7" width="11.42578125" customWidth="1"/>
    <col min="8" max="8" width="7.28515625" customWidth="1"/>
    <col min="9" max="9" width="5.140625" customWidth="1"/>
    <col min="10" max="10" width="4" customWidth="1"/>
    <col min="11" max="11" width="3.5703125" customWidth="1"/>
    <col min="12" max="12" width="14.140625" customWidth="1"/>
    <col min="13" max="13" width="4.7109375" customWidth="1"/>
    <col min="14" max="14" width="10.5703125" customWidth="1"/>
    <col min="15" max="15" width="10.5703125" bestFit="1" customWidth="1"/>
    <col min="16" max="16" width="5.85546875" customWidth="1"/>
    <col min="17" max="17" width="10.85546875" customWidth="1"/>
    <col min="18" max="18" width="11.140625" customWidth="1"/>
    <col min="19" max="19" width="4.5703125" customWidth="1"/>
    <col min="20" max="20" width="2.42578125" customWidth="1"/>
    <col min="22" max="22" width="19.7109375" customWidth="1"/>
    <col min="23" max="23" width="11.42578125" customWidth="1"/>
    <col min="24" max="24" width="10.140625" bestFit="1" customWidth="1"/>
    <col min="25" max="25" width="10.140625" customWidth="1"/>
    <col min="26" max="27" width="10.140625" bestFit="1" customWidth="1"/>
    <col min="28" max="28" width="10.140625" customWidth="1"/>
    <col min="29" max="29" width="12.140625" bestFit="1" customWidth="1"/>
    <col min="30" max="30" width="12.140625" customWidth="1"/>
    <col min="31" max="31" width="12.140625" bestFit="1" customWidth="1"/>
  </cols>
  <sheetData>
    <row r="1" spans="2:31" ht="15.75" thickBot="1" x14ac:dyDescent="0.3"/>
    <row r="2" spans="2:31" ht="18.75" thickTop="1" thickBot="1" x14ac:dyDescent="0.3">
      <c r="B2" s="47" t="s">
        <v>0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9"/>
    </row>
    <row r="3" spans="2:31" ht="16.5" thickTop="1" thickBot="1" x14ac:dyDescent="0.3"/>
    <row r="4" spans="2:31" ht="15" customHeight="1" thickTop="1" x14ac:dyDescent="0.25">
      <c r="B4" s="41" t="s">
        <v>1</v>
      </c>
      <c r="C4" s="42"/>
      <c r="D4" s="42"/>
      <c r="E4" s="42"/>
      <c r="F4" s="42"/>
      <c r="G4" s="42"/>
      <c r="H4" s="42"/>
      <c r="I4" s="43"/>
      <c r="J4" s="13"/>
      <c r="K4" s="41" t="s">
        <v>15</v>
      </c>
      <c r="L4" s="42"/>
      <c r="M4" s="42"/>
      <c r="N4" s="42"/>
      <c r="O4" s="42"/>
      <c r="P4" s="42"/>
      <c r="Q4" s="42"/>
      <c r="R4" s="42"/>
      <c r="S4" s="42"/>
      <c r="T4" s="43"/>
      <c r="V4" s="38" t="s">
        <v>9</v>
      </c>
      <c r="W4" s="39"/>
      <c r="X4" s="39"/>
      <c r="Y4" s="39"/>
      <c r="Z4" s="39"/>
      <c r="AA4" s="39"/>
      <c r="AB4" s="39"/>
      <c r="AC4" s="39"/>
      <c r="AD4" s="39"/>
      <c r="AE4" s="40"/>
    </row>
    <row r="5" spans="2:31" ht="15" customHeight="1" x14ac:dyDescent="0.25">
      <c r="B5" s="2"/>
      <c r="C5" s="3"/>
      <c r="D5" s="3"/>
      <c r="E5" s="3"/>
      <c r="F5" s="3"/>
      <c r="G5" s="3"/>
      <c r="H5" s="3"/>
      <c r="I5" s="4"/>
      <c r="K5" s="2"/>
      <c r="L5" s="3"/>
      <c r="M5" s="3"/>
      <c r="N5" s="3"/>
      <c r="O5" s="3"/>
      <c r="P5" s="3"/>
      <c r="Q5" s="3"/>
      <c r="R5" s="3"/>
      <c r="S5" s="3"/>
      <c r="T5" s="4"/>
      <c r="V5" s="24" t="s">
        <v>12</v>
      </c>
      <c r="W5" s="20">
        <v>100</v>
      </c>
      <c r="X5" s="20">
        <v>100</v>
      </c>
      <c r="Y5" s="20">
        <v>100</v>
      </c>
      <c r="Z5" s="20">
        <v>100</v>
      </c>
      <c r="AA5" s="20">
        <v>100</v>
      </c>
      <c r="AB5" s="20">
        <v>100</v>
      </c>
      <c r="AC5" s="20">
        <v>100</v>
      </c>
      <c r="AD5" s="35">
        <v>100</v>
      </c>
      <c r="AE5" s="25">
        <v>100</v>
      </c>
    </row>
    <row r="6" spans="2:31" ht="15" customHeight="1" x14ac:dyDescent="0.25">
      <c r="B6" s="2"/>
      <c r="C6" s="5" t="s">
        <v>2</v>
      </c>
      <c r="D6" s="5" t="s">
        <v>3</v>
      </c>
      <c r="E6" s="3"/>
      <c r="F6" s="5" t="s">
        <v>4</v>
      </c>
      <c r="G6" s="5" t="s">
        <v>5</v>
      </c>
      <c r="H6" s="3"/>
      <c r="I6" s="4"/>
      <c r="K6" s="2"/>
      <c r="L6" s="3" t="s">
        <v>19</v>
      </c>
      <c r="M6" s="3"/>
      <c r="N6" s="5" t="s">
        <v>2</v>
      </c>
      <c r="O6" s="5" t="s">
        <v>3</v>
      </c>
      <c r="P6" s="3"/>
      <c r="Q6" s="5" t="s">
        <v>4</v>
      </c>
      <c r="R6" s="5" t="s">
        <v>5</v>
      </c>
      <c r="S6" s="3"/>
      <c r="T6" s="4"/>
      <c r="V6" s="24" t="s">
        <v>13</v>
      </c>
      <c r="W6" s="21">
        <v>138</v>
      </c>
      <c r="X6" s="21">
        <v>34.5</v>
      </c>
      <c r="Y6" s="21">
        <v>23.1</v>
      </c>
      <c r="Z6" s="21">
        <v>13.8</v>
      </c>
      <c r="AA6" s="21">
        <v>6.9</v>
      </c>
      <c r="AB6" s="21">
        <v>2.2999999999999998</v>
      </c>
      <c r="AC6" s="21">
        <v>0.44</v>
      </c>
      <c r="AD6" s="36">
        <v>0.38</v>
      </c>
      <c r="AE6" s="26">
        <v>0.26</v>
      </c>
    </row>
    <row r="7" spans="2:31" ht="15" customHeight="1" x14ac:dyDescent="0.25">
      <c r="B7" s="2"/>
      <c r="C7" s="12">
        <v>1.9899</v>
      </c>
      <c r="D7" s="34">
        <v>3.7277</v>
      </c>
      <c r="E7" s="3"/>
      <c r="F7" s="12">
        <v>1.5665</v>
      </c>
      <c r="G7" s="34">
        <v>20.178999999999998</v>
      </c>
      <c r="H7" s="3"/>
      <c r="I7" s="4"/>
      <c r="K7" s="14"/>
      <c r="L7" s="1">
        <v>11.9025</v>
      </c>
      <c r="M7" s="3"/>
      <c r="N7" s="17">
        <f>C7*L7</f>
        <v>23.684784749999999</v>
      </c>
      <c r="O7" s="16">
        <f>D7*L7</f>
        <v>44.36894925</v>
      </c>
      <c r="P7" s="15" t="s">
        <v>17</v>
      </c>
      <c r="Q7" s="17">
        <f>F7*L7</f>
        <v>18.645266249999999</v>
      </c>
      <c r="R7" s="16">
        <f>G7*L7</f>
        <v>240.18054749999999</v>
      </c>
      <c r="S7" s="15" t="s">
        <v>17</v>
      </c>
      <c r="T7" s="4"/>
      <c r="V7" s="24" t="s">
        <v>10</v>
      </c>
      <c r="W7" s="21">
        <f>W5*1000/(W6*SQRT(3))</f>
        <v>418.36976028233755</v>
      </c>
      <c r="X7" s="21">
        <f>X5*1000/(X6*SQRT(3))</f>
        <v>1673.4790411293502</v>
      </c>
      <c r="Y7" s="21">
        <f>Y5*1000/(Y6*SQRT(3))</f>
        <v>2499.3518146737047</v>
      </c>
      <c r="Z7" s="23">
        <f t="shared" ref="Z7" si="0">Z5*1000/(Z6*SQRT(3))</f>
        <v>4183.6976028233748</v>
      </c>
      <c r="AA7" s="23">
        <f t="shared" ref="AA7:AB7" si="1">AA5*1000/(AA6*SQRT(3))</f>
        <v>8367.3952056467497</v>
      </c>
      <c r="AB7" s="23">
        <f t="shared" si="1"/>
        <v>25102.185616940253</v>
      </c>
      <c r="AC7" s="23">
        <f t="shared" ref="AC7:AD7" si="2">AC5*1000/(AC6*SQRT(3))</f>
        <v>131215.97027036949</v>
      </c>
      <c r="AD7" s="23">
        <f t="shared" si="2"/>
        <v>151934.28136569101</v>
      </c>
      <c r="AE7" s="27">
        <f t="shared" ref="AE7" si="3">AE5*1000/(AE6*SQRT(3))</f>
        <v>222057.79584216376</v>
      </c>
    </row>
    <row r="8" spans="2:31" ht="15" customHeight="1" x14ac:dyDescent="0.25">
      <c r="B8" s="2"/>
      <c r="C8" s="6"/>
      <c r="D8" s="7"/>
      <c r="E8" s="3"/>
      <c r="F8" s="3"/>
      <c r="G8" s="3"/>
      <c r="H8" s="3"/>
      <c r="I8" s="4"/>
      <c r="K8" s="2"/>
      <c r="L8" s="3"/>
      <c r="M8" s="3"/>
      <c r="N8" s="6"/>
      <c r="O8" s="7"/>
      <c r="P8" s="3"/>
      <c r="Q8" s="3"/>
      <c r="R8" s="3"/>
      <c r="S8" s="3"/>
      <c r="T8" s="4"/>
      <c r="V8" s="24" t="s">
        <v>11</v>
      </c>
      <c r="W8" s="21">
        <f t="shared" ref="W8:AE8" si="4">W6^2/W5</f>
        <v>190.44</v>
      </c>
      <c r="X8" s="22">
        <f t="shared" si="4"/>
        <v>11.9025</v>
      </c>
      <c r="Y8" s="22">
        <f t="shared" si="4"/>
        <v>5.3361000000000001</v>
      </c>
      <c r="Z8" s="22">
        <f t="shared" si="4"/>
        <v>1.9044000000000003</v>
      </c>
      <c r="AA8" s="22">
        <f t="shared" si="4"/>
        <v>0.47610000000000008</v>
      </c>
      <c r="AB8" s="22">
        <f t="shared" ref="AB8" si="5">AB6^2/AB5</f>
        <v>5.2899999999999989E-2</v>
      </c>
      <c r="AC8" s="22">
        <f t="shared" si="4"/>
        <v>1.936E-3</v>
      </c>
      <c r="AD8" s="22">
        <f t="shared" ref="AD8" si="6">AD6^2/AD5</f>
        <v>1.444E-3</v>
      </c>
      <c r="AE8" s="28">
        <f t="shared" si="4"/>
        <v>6.7600000000000006E-4</v>
      </c>
    </row>
    <row r="9" spans="2:31" ht="15" customHeight="1" thickBot="1" x14ac:dyDescent="0.3">
      <c r="B9" s="44" t="s">
        <v>6</v>
      </c>
      <c r="C9" s="45"/>
      <c r="D9" s="45"/>
      <c r="E9" s="45"/>
      <c r="F9" s="45"/>
      <c r="G9" s="45"/>
      <c r="H9" s="45"/>
      <c r="I9" s="46"/>
      <c r="J9" s="13"/>
      <c r="K9" s="44" t="s">
        <v>16</v>
      </c>
      <c r="L9" s="45"/>
      <c r="M9" s="45"/>
      <c r="N9" s="45"/>
      <c r="O9" s="45"/>
      <c r="P9" s="45"/>
      <c r="Q9" s="45"/>
      <c r="R9" s="45"/>
      <c r="S9" s="45"/>
      <c r="T9" s="46"/>
      <c r="V9" s="29" t="s">
        <v>14</v>
      </c>
      <c r="W9" s="30">
        <v>40</v>
      </c>
      <c r="X9" s="30">
        <v>40</v>
      </c>
      <c r="Y9" s="30">
        <v>40</v>
      </c>
      <c r="Z9" s="30">
        <v>40</v>
      </c>
      <c r="AA9" s="30">
        <v>40</v>
      </c>
      <c r="AB9" s="30">
        <v>40</v>
      </c>
      <c r="AC9" s="30">
        <v>40</v>
      </c>
      <c r="AD9" s="37">
        <v>40</v>
      </c>
      <c r="AE9" s="31">
        <v>40</v>
      </c>
    </row>
    <row r="10" spans="2:31" ht="15" customHeight="1" thickTop="1" thickBot="1" x14ac:dyDescent="0.3">
      <c r="B10" s="2"/>
      <c r="C10" s="6"/>
      <c r="D10" s="7"/>
      <c r="E10" s="3"/>
      <c r="F10" s="3"/>
      <c r="G10" s="3"/>
      <c r="H10" s="3"/>
      <c r="I10" s="4"/>
      <c r="K10" s="2"/>
      <c r="L10" s="3"/>
      <c r="M10" s="3"/>
      <c r="N10" s="6"/>
      <c r="O10" s="7"/>
      <c r="P10" s="3"/>
      <c r="Q10" s="3"/>
      <c r="R10" s="3"/>
      <c r="S10" s="3"/>
      <c r="T10" s="4"/>
    </row>
    <row r="11" spans="2:31" ht="15" customHeight="1" thickTop="1" x14ac:dyDescent="0.25">
      <c r="B11" s="2"/>
      <c r="C11" s="5" t="s">
        <v>2</v>
      </c>
      <c r="D11" s="5" t="s">
        <v>3</v>
      </c>
      <c r="E11" s="3"/>
      <c r="F11" s="5" t="s">
        <v>4</v>
      </c>
      <c r="G11" s="5" t="s">
        <v>5</v>
      </c>
      <c r="H11" s="3"/>
      <c r="I11" s="4"/>
      <c r="K11" s="2"/>
      <c r="L11" s="3"/>
      <c r="M11" s="3"/>
      <c r="N11" s="5" t="s">
        <v>2</v>
      </c>
      <c r="O11" s="5" t="s">
        <v>3</v>
      </c>
      <c r="P11" s="3"/>
      <c r="Q11" s="5" t="s">
        <v>4</v>
      </c>
      <c r="R11" s="5" t="s">
        <v>5</v>
      </c>
      <c r="S11" s="3"/>
      <c r="T11" s="4"/>
      <c r="V11" s="32" t="s">
        <v>20</v>
      </c>
    </row>
    <row r="12" spans="2:31" ht="15" customHeight="1" thickBot="1" x14ac:dyDescent="0.3">
      <c r="B12" s="2"/>
      <c r="C12" s="12">
        <v>11.3635</v>
      </c>
      <c r="D12" s="34">
        <v>7.1273</v>
      </c>
      <c r="E12" s="3"/>
      <c r="F12" s="12">
        <v>30.181799999999999</v>
      </c>
      <c r="G12" s="34">
        <v>33.470399999999998</v>
      </c>
      <c r="H12" s="3"/>
      <c r="I12" s="4"/>
      <c r="K12" s="2"/>
      <c r="L12" s="3"/>
      <c r="M12" s="3"/>
      <c r="N12" s="17">
        <f>C12*L7</f>
        <v>135.25405875000001</v>
      </c>
      <c r="O12" s="16">
        <f>D12*L7</f>
        <v>84.832688250000004</v>
      </c>
      <c r="P12" s="15" t="s">
        <v>17</v>
      </c>
      <c r="Q12" s="17">
        <f>F12*L7</f>
        <v>359.23887450000001</v>
      </c>
      <c r="R12" s="16">
        <f>G12*L7</f>
        <v>398.38143599999995</v>
      </c>
      <c r="S12" s="15" t="s">
        <v>17</v>
      </c>
      <c r="T12" s="4"/>
      <c r="V12" s="33" t="s">
        <v>21</v>
      </c>
    </row>
    <row r="13" spans="2:31" ht="15" customHeight="1" thickTop="1" x14ac:dyDescent="0.25">
      <c r="B13" s="2"/>
      <c r="C13" s="6"/>
      <c r="D13" s="7"/>
      <c r="E13" s="3"/>
      <c r="F13" s="3"/>
      <c r="G13" s="3"/>
      <c r="H13" s="3"/>
      <c r="I13" s="4"/>
      <c r="K13" s="2"/>
      <c r="L13" s="3"/>
      <c r="M13" s="3"/>
      <c r="N13" s="6"/>
      <c r="O13" s="7"/>
      <c r="P13" s="3"/>
      <c r="Q13" s="3"/>
      <c r="R13" s="3"/>
      <c r="S13" s="3"/>
      <c r="T13" s="4"/>
    </row>
    <row r="14" spans="2:31" ht="15" customHeight="1" x14ac:dyDescent="0.25">
      <c r="B14" s="44" t="s">
        <v>7</v>
      </c>
      <c r="C14" s="45"/>
      <c r="D14" s="45"/>
      <c r="E14" s="45"/>
      <c r="F14" s="45"/>
      <c r="G14" s="45"/>
      <c r="H14" s="45"/>
      <c r="I14" s="46"/>
      <c r="J14" s="13"/>
      <c r="K14" s="44" t="s">
        <v>18</v>
      </c>
      <c r="L14" s="45"/>
      <c r="M14" s="45"/>
      <c r="N14" s="45"/>
      <c r="O14" s="45"/>
      <c r="P14" s="45"/>
      <c r="Q14" s="45"/>
      <c r="R14" s="45"/>
      <c r="S14" s="45"/>
      <c r="T14" s="46"/>
    </row>
    <row r="15" spans="2:31" ht="15" customHeight="1" x14ac:dyDescent="0.25">
      <c r="B15" s="2"/>
      <c r="C15" s="6"/>
      <c r="D15" s="7"/>
      <c r="E15" s="3"/>
      <c r="F15" s="3"/>
      <c r="G15" s="3"/>
      <c r="H15" s="3"/>
      <c r="I15" s="4"/>
      <c r="K15" s="2"/>
      <c r="L15" s="3"/>
      <c r="M15" s="3"/>
      <c r="N15" s="6"/>
      <c r="O15" s="7"/>
      <c r="P15" s="3"/>
      <c r="Q15" s="3"/>
      <c r="R15" s="3"/>
      <c r="S15" s="3"/>
      <c r="T15" s="4"/>
    </row>
    <row r="16" spans="2:31" ht="15" customHeight="1" x14ac:dyDescent="0.25">
      <c r="B16" s="2"/>
      <c r="C16" s="5" t="s">
        <v>2</v>
      </c>
      <c r="D16" s="5" t="s">
        <v>3</v>
      </c>
      <c r="E16" s="3"/>
      <c r="F16" s="5" t="s">
        <v>4</v>
      </c>
      <c r="G16" s="5" t="s">
        <v>5</v>
      </c>
      <c r="H16" s="3"/>
      <c r="I16" s="4"/>
      <c r="K16" s="2"/>
      <c r="L16" s="3"/>
      <c r="M16" s="3"/>
      <c r="N16" s="5" t="s">
        <v>2</v>
      </c>
      <c r="O16" s="5" t="s">
        <v>3</v>
      </c>
      <c r="P16" s="3"/>
      <c r="Q16" s="5" t="s">
        <v>4</v>
      </c>
      <c r="R16" s="5" t="s">
        <v>5</v>
      </c>
      <c r="S16" s="3"/>
      <c r="T16" s="4"/>
    </row>
    <row r="17" spans="2:20" ht="15" customHeight="1" x14ac:dyDescent="0.25">
      <c r="B17" s="2"/>
      <c r="C17" s="12">
        <f>C12-C7</f>
        <v>9.3735999999999997</v>
      </c>
      <c r="D17" s="34">
        <f>D12-D7</f>
        <v>3.3996</v>
      </c>
      <c r="E17" s="3"/>
      <c r="F17" s="12">
        <f>F12-F7</f>
        <v>28.615299999999998</v>
      </c>
      <c r="G17" s="34">
        <f>G12-G7</f>
        <v>13.291399999999999</v>
      </c>
      <c r="H17" s="3"/>
      <c r="I17" s="4"/>
      <c r="K17" s="2"/>
      <c r="L17" s="3"/>
      <c r="M17" s="3"/>
      <c r="N17" s="19">
        <f>C17*L7</f>
        <v>111.56927399999999</v>
      </c>
      <c r="O17" s="18">
        <f>D17*L7</f>
        <v>40.463738999999997</v>
      </c>
      <c r="P17" s="11" t="s">
        <v>8</v>
      </c>
      <c r="Q17" s="19">
        <f>F17*L7</f>
        <v>340.59360824999999</v>
      </c>
      <c r="R17" s="18">
        <f>G17*L7</f>
        <v>158.20088849999999</v>
      </c>
      <c r="S17" s="11" t="s">
        <v>8</v>
      </c>
      <c r="T17" s="4"/>
    </row>
    <row r="18" spans="2:20" ht="15.75" thickBot="1" x14ac:dyDescent="0.3">
      <c r="B18" s="8"/>
      <c r="C18" s="9"/>
      <c r="D18" s="9"/>
      <c r="E18" s="9"/>
      <c r="F18" s="9"/>
      <c r="G18" s="9"/>
      <c r="H18" s="9"/>
      <c r="I18" s="10"/>
      <c r="K18" s="8"/>
      <c r="L18" s="9"/>
      <c r="M18" s="9"/>
      <c r="N18" s="9"/>
      <c r="O18" s="9"/>
      <c r="P18" s="9"/>
      <c r="Q18" s="9"/>
      <c r="R18" s="9"/>
      <c r="S18" s="9"/>
      <c r="T18" s="10"/>
    </row>
    <row r="19" spans="2:20" ht="15.75" thickTop="1" x14ac:dyDescent="0.25"/>
  </sheetData>
  <mergeCells count="8">
    <mergeCell ref="V4:AE4"/>
    <mergeCell ref="K4:T4"/>
    <mergeCell ref="K9:T9"/>
    <mergeCell ref="K14:T14"/>
    <mergeCell ref="B2:T2"/>
    <mergeCell ref="B4:I4"/>
    <mergeCell ref="B9:I9"/>
    <mergeCell ref="B14:I14"/>
  </mergeCells>
  <pageMargins left="0.511811024" right="0.511811024" top="0.78740157499999996" bottom="0.78740157499999996" header="0.31496062000000002" footer="0.31496062000000002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E6CB2-8F5C-4F31-B96F-EC6302A7E80E}">
  <dimension ref="B1:V20"/>
  <sheetViews>
    <sheetView topLeftCell="A3" workbookViewId="0">
      <selection activeCell="H25" sqref="H25"/>
    </sheetView>
  </sheetViews>
  <sheetFormatPr defaultRowHeight="15" x14ac:dyDescent="0.25"/>
  <cols>
    <col min="1" max="1" width="3" customWidth="1"/>
    <col min="2" max="2" width="4.7109375" customWidth="1"/>
    <col min="3" max="3" width="15.85546875" customWidth="1"/>
    <col min="4" max="4" width="5.42578125" customWidth="1"/>
    <col min="5" max="5" width="11" bestFit="1" customWidth="1"/>
    <col min="6" max="6" width="12.28515625" bestFit="1" customWidth="1"/>
    <col min="7" max="7" width="7.28515625" customWidth="1"/>
    <col min="8" max="8" width="11.28515625" customWidth="1"/>
    <col min="9" max="9" width="11.42578125" customWidth="1"/>
    <col min="10" max="10" width="6" bestFit="1" customWidth="1"/>
    <col min="11" max="11" width="3" customWidth="1"/>
    <col min="13" max="13" width="20.28515625" bestFit="1" customWidth="1"/>
  </cols>
  <sheetData>
    <row r="1" spans="2:22" ht="15.75" thickBot="1" x14ac:dyDescent="0.3"/>
    <row r="2" spans="2:22" ht="18.75" thickTop="1" thickBot="1" x14ac:dyDescent="0.3">
      <c r="B2" s="47" t="s">
        <v>62</v>
      </c>
      <c r="C2" s="48"/>
      <c r="D2" s="48"/>
      <c r="E2" s="48"/>
      <c r="F2" s="48"/>
      <c r="G2" s="48"/>
      <c r="H2" s="48"/>
      <c r="I2" s="48"/>
      <c r="J2" s="48"/>
      <c r="K2" s="49"/>
    </row>
    <row r="3" spans="2:22" ht="16.5" thickTop="1" thickBot="1" x14ac:dyDescent="0.3"/>
    <row r="4" spans="2:22" ht="15" customHeight="1" thickTop="1" x14ac:dyDescent="0.25">
      <c r="B4" s="41" t="s">
        <v>23</v>
      </c>
      <c r="C4" s="42"/>
      <c r="D4" s="42"/>
      <c r="E4" s="42"/>
      <c r="F4" s="42"/>
      <c r="G4" s="42"/>
      <c r="H4" s="42"/>
      <c r="I4" s="42"/>
      <c r="J4" s="42"/>
      <c r="K4" s="43"/>
      <c r="M4" s="38" t="s">
        <v>9</v>
      </c>
      <c r="N4" s="39"/>
      <c r="O4" s="39"/>
      <c r="P4" s="39"/>
      <c r="Q4" s="39"/>
      <c r="R4" s="39"/>
      <c r="S4" s="39"/>
      <c r="T4" s="39"/>
      <c r="U4" s="39"/>
      <c r="V4" s="40"/>
    </row>
    <row r="5" spans="2:22" ht="15" customHeight="1" x14ac:dyDescent="0.25">
      <c r="B5" s="2"/>
      <c r="C5" s="50"/>
      <c r="D5" s="50"/>
      <c r="E5" s="3"/>
      <c r="F5" s="3"/>
      <c r="G5" s="3"/>
      <c r="H5" s="3"/>
      <c r="I5" s="3"/>
      <c r="J5" s="3"/>
      <c r="K5" s="4"/>
      <c r="M5" s="24" t="s">
        <v>12</v>
      </c>
      <c r="N5" s="20">
        <v>100</v>
      </c>
      <c r="O5" s="20">
        <v>100</v>
      </c>
      <c r="P5" s="20">
        <v>100</v>
      </c>
      <c r="Q5" s="20">
        <v>100</v>
      </c>
      <c r="R5" s="20">
        <v>100</v>
      </c>
      <c r="S5" s="20">
        <v>100</v>
      </c>
      <c r="T5" s="20">
        <v>100</v>
      </c>
      <c r="U5" s="35">
        <v>100</v>
      </c>
      <c r="V5" s="25">
        <v>100</v>
      </c>
    </row>
    <row r="6" spans="2:22" ht="15" customHeight="1" x14ac:dyDescent="0.25">
      <c r="B6" s="2"/>
      <c r="C6" s="56" t="s">
        <v>27</v>
      </c>
      <c r="D6" s="50"/>
      <c r="E6" s="5" t="s">
        <v>2</v>
      </c>
      <c r="F6" s="5" t="s">
        <v>3</v>
      </c>
      <c r="G6" s="3"/>
      <c r="H6" s="5" t="s">
        <v>4</v>
      </c>
      <c r="I6" s="5" t="s">
        <v>5</v>
      </c>
      <c r="J6" s="3"/>
      <c r="K6" s="4"/>
      <c r="M6" s="24" t="s">
        <v>13</v>
      </c>
      <c r="N6" s="21">
        <v>138</v>
      </c>
      <c r="O6" s="21">
        <v>34.5</v>
      </c>
      <c r="P6" s="21">
        <v>23.1</v>
      </c>
      <c r="Q6" s="21">
        <v>13.8</v>
      </c>
      <c r="R6" s="21">
        <v>6.9</v>
      </c>
      <c r="S6" s="21">
        <v>2.2999999999999998</v>
      </c>
      <c r="T6" s="21">
        <v>0.44</v>
      </c>
      <c r="U6" s="36">
        <v>0.38</v>
      </c>
      <c r="V6" s="26">
        <v>0.26</v>
      </c>
    </row>
    <row r="7" spans="2:22" ht="15" customHeight="1" x14ac:dyDescent="0.25">
      <c r="B7" s="2"/>
      <c r="C7" s="55" t="s">
        <v>31</v>
      </c>
      <c r="D7" s="50"/>
      <c r="E7" s="59">
        <f>VLOOKUP($C$7,Dados!$B$5:$F$23,2,FALSE)</f>
        <v>0.57130000000000003</v>
      </c>
      <c r="F7" s="34">
        <f>VLOOKUP($C$7,Dados!$B$5:$F$23,3,FALSE)</f>
        <v>0.1333</v>
      </c>
      <c r="G7" s="57" t="s">
        <v>8</v>
      </c>
      <c r="H7" s="59">
        <f>VLOOKUP($C$7,Dados!$B$5:$F$23,4,FALSE)</f>
        <v>0.57130000000000003</v>
      </c>
      <c r="I7" s="34">
        <f>VLOOKUP($C$7,Dados!$B$5:$F$23,5,FALSE)</f>
        <v>0.1333</v>
      </c>
      <c r="J7" s="57" t="s">
        <v>8</v>
      </c>
      <c r="K7" s="4"/>
      <c r="M7" s="24" t="s">
        <v>10</v>
      </c>
      <c r="N7" s="21">
        <f>N5*1000/(N6*SQRT(3))</f>
        <v>418.36976028233755</v>
      </c>
      <c r="O7" s="21">
        <f>O5*1000/(O6*SQRT(3))</f>
        <v>1673.4790411293502</v>
      </c>
      <c r="P7" s="21">
        <f>P5*1000/(P6*SQRT(3))</f>
        <v>2499.3518146737047</v>
      </c>
      <c r="Q7" s="23">
        <f t="shared" ref="Q7:V7" si="0">Q5*1000/(Q6*SQRT(3))</f>
        <v>4183.6976028233748</v>
      </c>
      <c r="R7" s="23">
        <f t="shared" si="0"/>
        <v>8367.3952056467497</v>
      </c>
      <c r="S7" s="23">
        <f t="shared" si="0"/>
        <v>25102.185616940253</v>
      </c>
      <c r="T7" s="23">
        <f t="shared" si="0"/>
        <v>131215.97027036949</v>
      </c>
      <c r="U7" s="23">
        <f t="shared" si="0"/>
        <v>151934.28136569101</v>
      </c>
      <c r="V7" s="27">
        <f t="shared" si="0"/>
        <v>222057.79584216376</v>
      </c>
    </row>
    <row r="8" spans="2:22" ht="15" customHeight="1" x14ac:dyDescent="0.25">
      <c r="B8" s="2"/>
      <c r="C8" s="50"/>
      <c r="D8" s="50"/>
      <c r="E8" s="6"/>
      <c r="F8" s="7"/>
      <c r="G8" s="3"/>
      <c r="H8" s="3"/>
      <c r="I8" s="3"/>
      <c r="J8" s="3"/>
      <c r="K8" s="4"/>
      <c r="M8" s="24" t="s">
        <v>11</v>
      </c>
      <c r="N8" s="21">
        <f t="shared" ref="N8:V8" si="1">N6^2/N5</f>
        <v>190.44</v>
      </c>
      <c r="O8" s="22">
        <f t="shared" si="1"/>
        <v>11.9025</v>
      </c>
      <c r="P8" s="22">
        <f t="shared" si="1"/>
        <v>5.3361000000000001</v>
      </c>
      <c r="Q8" s="22">
        <f t="shared" si="1"/>
        <v>1.9044000000000003</v>
      </c>
      <c r="R8" s="22">
        <f t="shared" si="1"/>
        <v>0.47610000000000008</v>
      </c>
      <c r="S8" s="22">
        <f t="shared" si="1"/>
        <v>5.2899999999999989E-2</v>
      </c>
      <c r="T8" s="22">
        <f t="shared" si="1"/>
        <v>1.936E-3</v>
      </c>
      <c r="U8" s="22">
        <f t="shared" si="1"/>
        <v>1.444E-3</v>
      </c>
      <c r="V8" s="28">
        <f t="shared" si="1"/>
        <v>6.7600000000000006E-4</v>
      </c>
    </row>
    <row r="9" spans="2:22" ht="15" customHeight="1" thickBot="1" x14ac:dyDescent="0.3">
      <c r="B9" s="44" t="s">
        <v>22</v>
      </c>
      <c r="C9" s="45"/>
      <c r="D9" s="45"/>
      <c r="E9" s="45"/>
      <c r="F9" s="45"/>
      <c r="G9" s="45"/>
      <c r="H9" s="45"/>
      <c r="I9" s="45"/>
      <c r="J9" s="45"/>
      <c r="K9" s="46"/>
      <c r="M9" s="29" t="s">
        <v>14</v>
      </c>
      <c r="N9" s="30">
        <v>40</v>
      </c>
      <c r="O9" s="30">
        <v>40</v>
      </c>
      <c r="P9" s="30">
        <v>40</v>
      </c>
      <c r="Q9" s="30">
        <v>40</v>
      </c>
      <c r="R9" s="30">
        <v>40</v>
      </c>
      <c r="S9" s="30">
        <v>40</v>
      </c>
      <c r="T9" s="30">
        <v>40</v>
      </c>
      <c r="U9" s="37">
        <v>40</v>
      </c>
      <c r="V9" s="31">
        <v>40</v>
      </c>
    </row>
    <row r="10" spans="2:22" ht="15" customHeight="1" thickTop="1" thickBot="1" x14ac:dyDescent="0.3">
      <c r="B10" s="2"/>
      <c r="C10" s="50"/>
      <c r="D10" s="50"/>
      <c r="E10" s="6"/>
      <c r="F10" s="7"/>
      <c r="G10" s="3"/>
      <c r="H10" s="3"/>
      <c r="I10" s="3"/>
      <c r="J10" s="3"/>
      <c r="K10" s="4"/>
    </row>
    <row r="11" spans="2:22" ht="15" customHeight="1" thickTop="1" x14ac:dyDescent="0.25">
      <c r="B11" s="2"/>
      <c r="C11" s="50" t="s">
        <v>24</v>
      </c>
      <c r="D11" s="50"/>
      <c r="E11" s="5" t="s">
        <v>2</v>
      </c>
      <c r="F11" s="5" t="s">
        <v>3</v>
      </c>
      <c r="G11" s="3"/>
      <c r="H11" s="5" t="s">
        <v>4</v>
      </c>
      <c r="I11" s="5" t="s">
        <v>5</v>
      </c>
      <c r="J11" s="3"/>
      <c r="K11" s="4"/>
      <c r="M11" s="32" t="s">
        <v>20</v>
      </c>
    </row>
    <row r="12" spans="2:22" ht="15" customHeight="1" thickBot="1" x14ac:dyDescent="0.3">
      <c r="B12" s="2"/>
      <c r="C12" s="51">
        <v>0.01</v>
      </c>
      <c r="D12" s="50"/>
      <c r="E12" s="59">
        <f>C12*E7</f>
        <v>5.7130000000000002E-3</v>
      </c>
      <c r="F12" s="34">
        <f>C12*F7</f>
        <v>1.333E-3</v>
      </c>
      <c r="G12" s="15" t="s">
        <v>17</v>
      </c>
      <c r="H12" s="59">
        <f>C12*H7</f>
        <v>5.7130000000000002E-3</v>
      </c>
      <c r="I12" s="34">
        <f>C12*I7</f>
        <v>1.333E-3</v>
      </c>
      <c r="J12" s="15" t="s">
        <v>17</v>
      </c>
      <c r="K12" s="4"/>
      <c r="M12" s="33" t="s">
        <v>21</v>
      </c>
    </row>
    <row r="13" spans="2:22" ht="15" customHeight="1" thickTop="1" x14ac:dyDescent="0.25">
      <c r="B13" s="2"/>
      <c r="C13" s="50"/>
      <c r="D13" s="50"/>
      <c r="E13" s="6"/>
      <c r="F13" s="7"/>
      <c r="G13" s="3"/>
      <c r="H13" s="3"/>
      <c r="I13" s="3"/>
      <c r="J13" s="3"/>
      <c r="K13" s="4"/>
    </row>
    <row r="14" spans="2:22" ht="15" customHeight="1" x14ac:dyDescent="0.25">
      <c r="B14" s="44" t="s">
        <v>28</v>
      </c>
      <c r="C14" s="45"/>
      <c r="D14" s="45"/>
      <c r="E14" s="45"/>
      <c r="F14" s="45"/>
      <c r="G14" s="45"/>
      <c r="H14" s="45"/>
      <c r="I14" s="45"/>
      <c r="J14" s="45"/>
      <c r="K14" s="46"/>
    </row>
    <row r="15" spans="2:22" ht="15" customHeight="1" x14ac:dyDescent="0.25">
      <c r="B15" s="2"/>
      <c r="C15" s="50"/>
      <c r="D15" s="50"/>
      <c r="E15" s="6"/>
      <c r="F15" s="7"/>
      <c r="G15" s="3"/>
      <c r="H15" s="3"/>
      <c r="I15" s="3"/>
      <c r="J15" s="3"/>
      <c r="K15" s="4"/>
    </row>
    <row r="16" spans="2:22" ht="15" customHeight="1" x14ac:dyDescent="0.25">
      <c r="B16" s="2"/>
      <c r="C16" s="3" t="s">
        <v>19</v>
      </c>
      <c r="D16" s="50"/>
      <c r="E16" s="5" t="s">
        <v>2</v>
      </c>
      <c r="F16" s="5" t="s">
        <v>3</v>
      </c>
      <c r="G16" s="3"/>
      <c r="H16" s="5" t="s">
        <v>4</v>
      </c>
      <c r="I16" s="5" t="s">
        <v>5</v>
      </c>
      <c r="J16" s="3"/>
      <c r="K16" s="4"/>
    </row>
    <row r="17" spans="2:13" ht="15" customHeight="1" x14ac:dyDescent="0.25">
      <c r="B17" s="2"/>
      <c r="C17" s="1">
        <v>1.9044000000000003</v>
      </c>
      <c r="D17" s="50"/>
      <c r="E17" s="59">
        <f>E12/C17</f>
        <v>2.9998949800462086E-3</v>
      </c>
      <c r="F17" s="34">
        <f>F12/C17</f>
        <v>6.9995799201848338E-4</v>
      </c>
      <c r="G17" s="58" t="s">
        <v>25</v>
      </c>
      <c r="H17" s="59">
        <f>H12/C17</f>
        <v>2.9998949800462086E-3</v>
      </c>
      <c r="I17" s="34">
        <f>I12/C17</f>
        <v>6.9995799201848338E-4</v>
      </c>
      <c r="J17" s="3" t="s">
        <v>25</v>
      </c>
      <c r="K17" s="4"/>
    </row>
    <row r="18" spans="2:13" ht="15.75" thickBot="1" x14ac:dyDescent="0.3">
      <c r="B18" s="8"/>
      <c r="C18" s="9"/>
      <c r="D18" s="9"/>
      <c r="E18" s="9"/>
      <c r="F18" s="9"/>
      <c r="G18" s="9"/>
      <c r="H18" s="9"/>
      <c r="I18" s="9"/>
      <c r="J18" s="9"/>
      <c r="K18" s="10"/>
    </row>
    <row r="19" spans="2:13" ht="15.75" thickTop="1" x14ac:dyDescent="0.25"/>
    <row r="20" spans="2:13" x14ac:dyDescent="0.25">
      <c r="M20" t="s">
        <v>69</v>
      </c>
    </row>
  </sheetData>
  <mergeCells count="5">
    <mergeCell ref="B14:K14"/>
    <mergeCell ref="B2:K2"/>
    <mergeCell ref="B4:K4"/>
    <mergeCell ref="M4:V4"/>
    <mergeCell ref="B9:K9"/>
  </mergeCells>
  <dataValidations count="1">
    <dataValidation type="list" allowBlank="1" showInputMessage="1" showErrorMessage="1" sqref="C17" xr:uid="{537ED711-D5DA-42B3-A8AA-70BDAD577571}">
      <formula1>$N$8:$V$8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9EB1A9F-81BA-4329-98C5-64F0DDB19F99}">
          <x14:formula1>
            <xm:f>Dados!$B$5:$B$23</xm:f>
          </x14:formula1>
          <xm:sqref>C7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B2387-0834-4259-8030-5C22C7B0BA4C}">
  <dimension ref="B3:J23"/>
  <sheetViews>
    <sheetView workbookViewId="0">
      <selection activeCell="F23" sqref="F23"/>
    </sheetView>
  </sheetViews>
  <sheetFormatPr defaultRowHeight="15" x14ac:dyDescent="0.25"/>
  <cols>
    <col min="2" max="2" width="15.85546875" customWidth="1"/>
    <col min="9" max="9" width="12.5703125" customWidth="1"/>
  </cols>
  <sheetData>
    <row r="3" spans="2:10" ht="25.5" customHeight="1" x14ac:dyDescent="0.25">
      <c r="B3" s="76" t="s">
        <v>26</v>
      </c>
      <c r="C3" s="77"/>
      <c r="D3" s="77"/>
      <c r="E3" s="77"/>
      <c r="F3" s="78"/>
      <c r="I3" s="76" t="s">
        <v>19</v>
      </c>
      <c r="J3" s="78"/>
    </row>
    <row r="4" spans="2:10" x14ac:dyDescent="0.25">
      <c r="B4" s="71" t="s">
        <v>63</v>
      </c>
      <c r="C4" s="71" t="s">
        <v>2</v>
      </c>
      <c r="D4" s="71" t="s">
        <v>3</v>
      </c>
      <c r="E4" s="71" t="s">
        <v>4</v>
      </c>
      <c r="F4" s="71" t="s">
        <v>5</v>
      </c>
      <c r="I4" s="75"/>
    </row>
    <row r="5" spans="2:10" x14ac:dyDescent="0.25">
      <c r="B5" s="72" t="s">
        <v>30</v>
      </c>
      <c r="C5" s="73">
        <v>0.92700000000000005</v>
      </c>
      <c r="D5" s="74">
        <v>0.1111</v>
      </c>
      <c r="E5" s="74">
        <v>1.4737</v>
      </c>
      <c r="F5" s="74">
        <v>0.2828</v>
      </c>
      <c r="I5" s="74">
        <v>190.44</v>
      </c>
      <c r="J5" s="70" t="s">
        <v>64</v>
      </c>
    </row>
    <row r="6" spans="2:10" x14ac:dyDescent="0.25">
      <c r="B6" s="72" t="s">
        <v>31</v>
      </c>
      <c r="C6" s="73">
        <v>0.57130000000000003</v>
      </c>
      <c r="D6" s="73">
        <v>0.1333</v>
      </c>
      <c r="E6" s="73">
        <v>0.57130000000000003</v>
      </c>
      <c r="F6" s="73">
        <v>0.1333</v>
      </c>
      <c r="I6" s="73">
        <v>11.9025</v>
      </c>
      <c r="J6" s="79" t="s">
        <v>67</v>
      </c>
    </row>
    <row r="7" spans="2:10" x14ac:dyDescent="0.25">
      <c r="B7" s="72" t="s">
        <v>32</v>
      </c>
      <c r="C7" s="74"/>
      <c r="D7" s="74"/>
      <c r="E7" s="74"/>
      <c r="F7" s="74"/>
      <c r="I7" s="74">
        <v>5.3361000000000001</v>
      </c>
      <c r="J7" s="70" t="s">
        <v>66</v>
      </c>
    </row>
    <row r="8" spans="2:10" x14ac:dyDescent="0.25">
      <c r="B8" s="72" t="s">
        <v>33</v>
      </c>
      <c r="C8" s="74"/>
      <c r="D8" s="74"/>
      <c r="E8" s="74"/>
      <c r="F8" s="74"/>
      <c r="I8" s="74">
        <v>1.9044000000000001</v>
      </c>
      <c r="J8" s="70" t="s">
        <v>65</v>
      </c>
    </row>
    <row r="9" spans="2:10" x14ac:dyDescent="0.25">
      <c r="B9" s="72" t="s">
        <v>34</v>
      </c>
      <c r="C9" s="74"/>
      <c r="D9" s="74"/>
      <c r="E9" s="74"/>
      <c r="F9" s="74"/>
      <c r="I9" s="74">
        <v>8367.4</v>
      </c>
      <c r="J9" s="70" t="s">
        <v>68</v>
      </c>
    </row>
    <row r="10" spans="2:10" x14ac:dyDescent="0.25">
      <c r="B10" s="72" t="s">
        <v>35</v>
      </c>
      <c r="C10" s="74"/>
      <c r="D10" s="74"/>
      <c r="E10" s="74"/>
      <c r="F10" s="74"/>
      <c r="I10" s="75"/>
    </row>
    <row r="11" spans="2:10" x14ac:dyDescent="0.25">
      <c r="B11" s="72" t="s">
        <v>36</v>
      </c>
      <c r="C11" s="74"/>
      <c r="D11" s="74"/>
      <c r="E11" s="74"/>
      <c r="F11" s="74"/>
      <c r="I11" s="75"/>
    </row>
    <row r="12" spans="2:10" x14ac:dyDescent="0.25">
      <c r="B12" s="72" t="s">
        <v>37</v>
      </c>
      <c r="C12" s="74">
        <v>0.1303</v>
      </c>
      <c r="D12" s="74">
        <v>9.8000000000000004E-2</v>
      </c>
      <c r="E12" s="74"/>
      <c r="F12" s="74"/>
      <c r="I12" s="75"/>
    </row>
    <row r="13" spans="2:10" x14ac:dyDescent="0.25">
      <c r="B13" s="72" t="s">
        <v>38</v>
      </c>
      <c r="C13" s="74">
        <v>0.1009</v>
      </c>
      <c r="D13" s="74">
        <v>9.8000000000000004E-2</v>
      </c>
      <c r="E13" s="74"/>
      <c r="F13" s="74"/>
      <c r="I13" s="75"/>
    </row>
    <row r="14" spans="2:10" x14ac:dyDescent="0.25">
      <c r="B14" s="72" t="s">
        <v>70</v>
      </c>
      <c r="C14" s="74"/>
      <c r="D14" s="74"/>
      <c r="E14" s="74"/>
      <c r="F14" s="74"/>
      <c r="I14" s="75"/>
    </row>
    <row r="15" spans="2:10" x14ac:dyDescent="0.25">
      <c r="B15" s="72" t="s">
        <v>71</v>
      </c>
      <c r="C15" s="74"/>
      <c r="D15" s="74"/>
      <c r="E15" s="74"/>
      <c r="F15" s="74"/>
      <c r="I15" s="75"/>
    </row>
    <row r="16" spans="2:10" x14ac:dyDescent="0.25">
      <c r="B16" s="72" t="s">
        <v>72</v>
      </c>
      <c r="C16" s="74">
        <v>0.49399999999999999</v>
      </c>
      <c r="D16" s="74">
        <v>0.13700000000000001</v>
      </c>
      <c r="E16" s="74">
        <v>0.78500000000000003</v>
      </c>
      <c r="F16" s="74">
        <v>0.34799999999999998</v>
      </c>
      <c r="I16" s="75"/>
    </row>
    <row r="17" spans="2:9" x14ac:dyDescent="0.25">
      <c r="B17" s="72" t="s">
        <v>73</v>
      </c>
      <c r="C17" s="74"/>
      <c r="D17" s="74"/>
      <c r="E17" s="74"/>
      <c r="F17" s="74"/>
      <c r="I17" s="75"/>
    </row>
    <row r="18" spans="2:9" x14ac:dyDescent="0.25">
      <c r="B18" s="72" t="s">
        <v>74</v>
      </c>
      <c r="C18" s="74"/>
      <c r="D18" s="74"/>
      <c r="E18" s="74"/>
      <c r="F18" s="74"/>
      <c r="I18" s="75"/>
    </row>
    <row r="19" spans="2:9" x14ac:dyDescent="0.25">
      <c r="B19" s="72" t="s">
        <v>75</v>
      </c>
      <c r="C19" s="74"/>
      <c r="D19" s="74"/>
      <c r="E19" s="74"/>
      <c r="F19" s="74"/>
      <c r="I19" s="75"/>
    </row>
    <row r="20" spans="2:9" x14ac:dyDescent="0.25">
      <c r="B20" s="72" t="s">
        <v>77</v>
      </c>
      <c r="C20" s="74"/>
      <c r="D20" s="74"/>
      <c r="E20" s="74"/>
      <c r="F20" s="74"/>
      <c r="I20" s="75"/>
    </row>
    <row r="21" spans="2:9" x14ac:dyDescent="0.25">
      <c r="B21" s="72" t="s">
        <v>76</v>
      </c>
      <c r="C21" s="74"/>
      <c r="D21" s="74"/>
      <c r="E21" s="74"/>
      <c r="F21" s="74"/>
      <c r="I21" s="75"/>
    </row>
    <row r="22" spans="2:9" x14ac:dyDescent="0.25">
      <c r="B22" s="72" t="s">
        <v>78</v>
      </c>
      <c r="C22" s="74"/>
      <c r="D22" s="74"/>
      <c r="E22" s="74"/>
      <c r="F22" s="74"/>
      <c r="I22" s="75"/>
    </row>
    <row r="23" spans="2:9" x14ac:dyDescent="0.25">
      <c r="B23" s="72" t="s">
        <v>29</v>
      </c>
      <c r="C23" s="74">
        <v>0.2291</v>
      </c>
      <c r="D23" s="74">
        <v>0.21010000000000001</v>
      </c>
      <c r="E23" s="74">
        <v>0.3196</v>
      </c>
      <c r="F23" s="74">
        <v>1.0444</v>
      </c>
      <c r="I23" s="75"/>
    </row>
  </sheetData>
  <mergeCells count="2">
    <mergeCell ref="B3:F3"/>
    <mergeCell ref="I3:J3"/>
  </mergeCells>
  <phoneticPr fontId="9" type="noConversion"/>
  <conditionalFormatting sqref="B10:B13">
    <cfRule type="duplicateValues" dxfId="1" priority="2"/>
  </conditionalFormatting>
  <conditionalFormatting sqref="B19:B22">
    <cfRule type="duplicateValues" dxfId="0" priority="1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Impedância trafos</vt:lpstr>
      <vt:lpstr>Impedâncias Etap</vt:lpstr>
      <vt:lpstr>Impedância cabos</vt:lpstr>
      <vt:lpstr>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Stemmler</dc:creator>
  <cp:lastModifiedBy>Fernando Stemmler</cp:lastModifiedBy>
  <dcterms:created xsi:type="dcterms:W3CDTF">2020-05-23T14:38:27Z</dcterms:created>
  <dcterms:modified xsi:type="dcterms:W3CDTF">2022-11-27T15:13:20Z</dcterms:modified>
</cp:coreProperties>
</file>